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lhadji\Downloads\WEB FITI MRT\"/>
    </mc:Choice>
  </mc:AlternateContent>
  <xr:revisionPtr revIDLastSave="0" documentId="13_ncr:1_{C2D49299-2F2D-4B7E-BA0E-0ED86966A07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Accord UE" sheetId="1" r:id="rId1"/>
    <sheet name="Conventions Pélagiques" sheetId="2" r:id="rId2"/>
    <sheet name="Conventions THON" sheetId="3" r:id="rId3"/>
  </sheets>
  <definedNames>
    <definedName name="_xlnm.Print_Area" localSheetId="0">'Accord UE'!$A$1:$I$127</definedName>
    <definedName name="_xlnm.Print_Area" localSheetId="1">'Conventions Pélagiques'!$A$1:$L$108</definedName>
    <definedName name="_xlnm.Print_Area" localSheetId="2">'Conventions THON'!$A$1:$J$56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38" i="1"/>
  <c r="F24" i="1"/>
  <c r="F32" i="1"/>
  <c r="F100" i="1"/>
  <c r="F99" i="1"/>
  <c r="L61" i="2"/>
  <c r="K61" i="2"/>
  <c r="K106" i="2" s="1"/>
  <c r="F79" i="1"/>
  <c r="J33" i="3"/>
  <c r="J32" i="3"/>
  <c r="L67" i="2"/>
  <c r="F37" i="1"/>
  <c r="F31" i="1"/>
  <c r="F59" i="1"/>
  <c r="I127" i="1"/>
  <c r="J26" i="3"/>
  <c r="J37" i="3"/>
  <c r="L7" i="2"/>
  <c r="I17" i="3"/>
  <c r="I56" i="3" s="1"/>
  <c r="L14" i="2"/>
  <c r="L38" i="2"/>
  <c r="J12" i="3"/>
  <c r="J11" i="3"/>
  <c r="J7" i="3"/>
  <c r="J8" i="3"/>
  <c r="J10" i="3"/>
  <c r="J13" i="3"/>
  <c r="J16" i="3"/>
  <c r="J44" i="3"/>
  <c r="E56" i="3"/>
  <c r="F56" i="3"/>
  <c r="L5" i="2"/>
  <c r="L18" i="2"/>
  <c r="L22" i="2"/>
  <c r="L30" i="2"/>
  <c r="L31" i="2"/>
  <c r="H86" i="2"/>
  <c r="H106" i="2" s="1"/>
  <c r="L89" i="2"/>
  <c r="L95" i="2"/>
  <c r="L97" i="2"/>
  <c r="L99" i="2"/>
  <c r="L100" i="2"/>
  <c r="E106" i="2"/>
  <c r="F106" i="2"/>
  <c r="G106" i="2"/>
  <c r="F25" i="1"/>
  <c r="F71" i="1"/>
  <c r="F77" i="1"/>
  <c r="F81" i="1"/>
  <c r="E127" i="1"/>
  <c r="L106" i="2" l="1"/>
  <c r="J56" i="3"/>
  <c r="F127" i="1"/>
</calcChain>
</file>

<file path=xl/sharedStrings.xml><?xml version="1.0" encoding="utf-8"?>
<sst xmlns="http://schemas.openxmlformats.org/spreadsheetml/2006/main" count="785" uniqueCount="605">
  <si>
    <t>Nom navire</t>
  </si>
  <si>
    <t>Avance</t>
  </si>
  <si>
    <t>En euros</t>
  </si>
  <si>
    <t>En MRU</t>
  </si>
  <si>
    <t>Taxe à la surveillance</t>
  </si>
  <si>
    <t>Frais observateurs</t>
  </si>
  <si>
    <t>Décomptes captures</t>
  </si>
  <si>
    <t>Fishing success</t>
  </si>
  <si>
    <t>K.Morgun</t>
  </si>
  <si>
    <t>Ieva Simonaityte</t>
  </si>
  <si>
    <t>Simonas Daukantas</t>
  </si>
  <si>
    <t>Curbeiro</t>
  </si>
  <si>
    <t>Funcho</t>
  </si>
  <si>
    <t>Praia De Rodeira</t>
  </si>
  <si>
    <t>Santo Do Mar</t>
  </si>
  <si>
    <t>Balamida</t>
  </si>
  <si>
    <t>Virgen</t>
  </si>
  <si>
    <t>Fuente De Macenlle</t>
  </si>
  <si>
    <t>Puerto De Figueras</t>
  </si>
  <si>
    <t>Alcalde Uno</t>
  </si>
  <si>
    <t>Septimo</t>
  </si>
  <si>
    <t>Playa Do Vilar</t>
  </si>
  <si>
    <t>Gober Cuatro</t>
  </si>
  <si>
    <t>Egaluze</t>
  </si>
  <si>
    <t>Kurtzio</t>
  </si>
  <si>
    <t>Albacora Quince</t>
  </si>
  <si>
    <t>Montemaior</t>
  </si>
  <si>
    <t>Mar De Sergio</t>
  </si>
  <si>
    <t>Alboniga</t>
  </si>
  <si>
    <t>Playa Do Noja</t>
  </si>
  <si>
    <t>Zuberoa</t>
  </si>
  <si>
    <t>Playa De Bakio</t>
  </si>
  <si>
    <t>Playa De Ris</t>
  </si>
  <si>
    <t>Cap Bajador</t>
  </si>
  <si>
    <t>Gueotec</t>
  </si>
  <si>
    <t>Gueriden</t>
  </si>
  <si>
    <t>Sterenn</t>
  </si>
  <si>
    <t>Gevred</t>
  </si>
  <si>
    <t>Pendruc</t>
  </si>
  <si>
    <t>Catégorie pêche</t>
  </si>
  <si>
    <t>Pélagique</t>
  </si>
  <si>
    <t>Merlu</t>
  </si>
  <si>
    <t>Espèces démersales</t>
  </si>
  <si>
    <t>Crustacés</t>
  </si>
  <si>
    <t>Thon</t>
  </si>
  <si>
    <t>Date</t>
  </si>
  <si>
    <t>ADMIRAL SHABALIN</t>
  </si>
  <si>
    <t>ZAKHAR SOROKIN</t>
  </si>
  <si>
    <t>ASTRID</t>
  </si>
  <si>
    <t>ALEXANDER MIRONENKO</t>
  </si>
  <si>
    <t>KAPITAN BOGOMOLOV</t>
  </si>
  <si>
    <t>KAPITAN RUSAK</t>
  </si>
  <si>
    <t>VASILIY LOZOVSKIY</t>
  </si>
  <si>
    <t>FORSA</t>
  </si>
  <si>
    <t>ARCHIMEDES</t>
  </si>
  <si>
    <t>HUMPBACK WHALE</t>
  </si>
  <si>
    <t>PILOT WHALE</t>
  </si>
  <si>
    <t>ALTANTIC SIRIUS</t>
  </si>
  <si>
    <t>Redevance</t>
  </si>
  <si>
    <t>ATLANTIC ORION</t>
  </si>
  <si>
    <t>ANNELIES ILENA</t>
  </si>
  <si>
    <t>En US$</t>
  </si>
  <si>
    <t>ALBACORA NUEVE</t>
  </si>
  <si>
    <t>SANT YAGO UNO</t>
  </si>
  <si>
    <t>PACIFIC STAR</t>
  </si>
  <si>
    <t>ALBACORA CARIBE</t>
  </si>
  <si>
    <t>GALERNA LAU</t>
  </si>
  <si>
    <t>GALERNA</t>
  </si>
  <si>
    <t>AGURTZA BERRIA</t>
  </si>
  <si>
    <t>Appui thon</t>
  </si>
  <si>
    <t>IRENE</t>
  </si>
  <si>
    <t>ZAHARA DOS</t>
  </si>
  <si>
    <t>Via Euros</t>
  </si>
  <si>
    <t>Via Mistral</t>
  </si>
  <si>
    <t>Via Avenir</t>
  </si>
  <si>
    <t>Corona Del Mar</t>
  </si>
  <si>
    <t>ATLAS</t>
  </si>
  <si>
    <t>A03493091</t>
  </si>
  <si>
    <t>A03492088</t>
  </si>
  <si>
    <t>NIKOLAY TELENKOV</t>
  </si>
  <si>
    <t>A03492820</t>
  </si>
  <si>
    <t>A03492087</t>
  </si>
  <si>
    <t>A03492858</t>
  </si>
  <si>
    <t>N° Quittances Red+FGL</t>
  </si>
  <si>
    <t>N° Quittances TS+FO</t>
  </si>
  <si>
    <t>A03492859</t>
  </si>
  <si>
    <t>A03492829</t>
  </si>
  <si>
    <t>GLORIA</t>
  </si>
  <si>
    <t>AT 0052</t>
  </si>
  <si>
    <t>A03492848</t>
  </si>
  <si>
    <t>A03492849</t>
  </si>
  <si>
    <t>A03492860</t>
  </si>
  <si>
    <t>A03492861</t>
  </si>
  <si>
    <t>ARMENAK BABAEV</t>
  </si>
  <si>
    <t>A03492316-17</t>
  </si>
  <si>
    <t>A03492320-18</t>
  </si>
  <si>
    <t>SVEABORG</t>
  </si>
  <si>
    <t>A03492556</t>
  </si>
  <si>
    <t>A03492557</t>
  </si>
  <si>
    <t>STARYY ARBAT</t>
  </si>
  <si>
    <t>A03492323-24</t>
  </si>
  <si>
    <t>A03492326-25</t>
  </si>
  <si>
    <t>A03492203-04</t>
  </si>
  <si>
    <t xml:space="preserve"> A03492328-29</t>
  </si>
  <si>
    <t>A03492331-30</t>
  </si>
  <si>
    <t>FREDRIKSHAMN</t>
  </si>
  <si>
    <t>A03493076</t>
  </si>
  <si>
    <t>A03492640-39</t>
  </si>
  <si>
    <t>A03492853-2086</t>
  </si>
  <si>
    <t>A03492634</t>
  </si>
  <si>
    <t>A03492635-37</t>
  </si>
  <si>
    <t>SOLEY</t>
  </si>
  <si>
    <t>A03492352-55</t>
  </si>
  <si>
    <t>A03492358-56</t>
  </si>
  <si>
    <t>A03492558</t>
  </si>
  <si>
    <t>A03492559</t>
  </si>
  <si>
    <t>AT 0037</t>
  </si>
  <si>
    <t xml:space="preserve"> </t>
  </si>
  <si>
    <t>KAPITAN SUKHONDYAYEVSKIY</t>
  </si>
  <si>
    <t>A03492685</t>
  </si>
  <si>
    <t>A03492687</t>
  </si>
  <si>
    <t>A03492033-41</t>
  </si>
  <si>
    <t>7120027187-88</t>
  </si>
  <si>
    <t>MARSHAL VASILEVSKIY</t>
  </si>
  <si>
    <t>A03492425-27</t>
  </si>
  <si>
    <t>A03492429/AT20</t>
  </si>
  <si>
    <t>A03492713</t>
  </si>
  <si>
    <t>7120027377-78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</si>
  <si>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</si>
  <si>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A03492016</t>
  </si>
  <si>
    <t>7120027189/90</t>
  </si>
  <si>
    <t>A03492675</t>
  </si>
  <si>
    <t>A03492677/AT16</t>
  </si>
  <si>
    <t>MARSHAL NOVIKOV</t>
  </si>
  <si>
    <t>AT 0031</t>
  </si>
  <si>
    <t>7120026916-17</t>
  </si>
  <si>
    <t>A03492864</t>
  </si>
  <si>
    <t>A03492866</t>
  </si>
  <si>
    <t>RIGHT WHALE</t>
  </si>
  <si>
    <t>A03492385-87</t>
  </si>
  <si>
    <t>A03492398-2400</t>
  </si>
  <si>
    <t>A03492389-91</t>
  </si>
  <si>
    <t>A0349403-05</t>
  </si>
  <si>
    <t>A03492303-01</t>
  </si>
  <si>
    <t>A03493566-67</t>
  </si>
  <si>
    <t>7120027277-76</t>
  </si>
  <si>
    <t>A03492660-61</t>
  </si>
  <si>
    <t>A03492664-62</t>
  </si>
  <si>
    <t>ATLANTIC HERMES (EX NORDIC)</t>
  </si>
  <si>
    <t>A03492459</t>
  </si>
  <si>
    <t>A03492462-60</t>
  </si>
  <si>
    <t>A03493360</t>
  </si>
  <si>
    <t>NAVIGATOR</t>
  </si>
  <si>
    <t>A03492719</t>
  </si>
  <si>
    <t>A03492363-65</t>
  </si>
  <si>
    <t>A0349236</t>
  </si>
  <si>
    <t>A03492846</t>
  </si>
  <si>
    <t>A03492847</t>
  </si>
  <si>
    <t>GALLEON (EX GEYSIR)</t>
  </si>
  <si>
    <t>A03492308-10</t>
  </si>
  <si>
    <t>A03492312-14</t>
  </si>
  <si>
    <t>A03493437</t>
  </si>
  <si>
    <t>VARDBERG (EX AFRICAN VIKING)</t>
  </si>
  <si>
    <t>A03492894</t>
  </si>
  <si>
    <t>A03492893</t>
  </si>
  <si>
    <t>C00046901</t>
  </si>
  <si>
    <t>HUNTER</t>
  </si>
  <si>
    <t>A03492444</t>
  </si>
  <si>
    <t>A03492445</t>
  </si>
  <si>
    <t>A03493007</t>
  </si>
  <si>
    <t>MARSHAL KRYLOV</t>
  </si>
  <si>
    <t>A03492469</t>
  </si>
  <si>
    <t>A03492467/AT21</t>
  </si>
  <si>
    <t>A03493084-86</t>
  </si>
  <si>
    <t>7120027652-35</t>
  </si>
  <si>
    <t>19-17/03/2020</t>
  </si>
  <si>
    <t>HELSINGFORS</t>
  </si>
  <si>
    <t>AT 0042</t>
  </si>
  <si>
    <t>SEI WHALE</t>
  </si>
  <si>
    <t>GREY WHALE</t>
  </si>
  <si>
    <t>A03493067</t>
  </si>
  <si>
    <t>N° Quittances Av</t>
  </si>
  <si>
    <t>A03492717</t>
  </si>
  <si>
    <t>N° Quittances TS</t>
  </si>
  <si>
    <t>A03493065</t>
  </si>
  <si>
    <t>N° Quittances Red</t>
  </si>
  <si>
    <t>A03492438</t>
  </si>
  <si>
    <t>A03492439-40-41</t>
  </si>
  <si>
    <t>LIO I</t>
  </si>
  <si>
    <t>A03492481</t>
  </si>
  <si>
    <t>A03492336</t>
  </si>
  <si>
    <t>A03492339-38</t>
  </si>
  <si>
    <t>A03492449</t>
  </si>
  <si>
    <t>A03492449-50</t>
  </si>
  <si>
    <t>A03492434</t>
  </si>
  <si>
    <t>A03492435-36-37-42</t>
  </si>
  <si>
    <t>A03492418</t>
  </si>
  <si>
    <t>A03492419-20-31</t>
  </si>
  <si>
    <t>A03492448</t>
  </si>
  <si>
    <t>AVEN</t>
  </si>
  <si>
    <t>A03492346</t>
  </si>
  <si>
    <t>A03492347</t>
  </si>
  <si>
    <t>A03492345</t>
  </si>
  <si>
    <t>MONTEFRISA NUEVE</t>
  </si>
  <si>
    <t>EGALABUR</t>
  </si>
  <si>
    <t>ARENE</t>
  </si>
  <si>
    <t>A03493058</t>
  </si>
  <si>
    <t>BOROM DARADJI</t>
  </si>
  <si>
    <t>A03493435</t>
  </si>
  <si>
    <t>PONT SAINT-LOUIS</t>
  </si>
  <si>
    <t>A03493081</t>
  </si>
  <si>
    <t>A03492818</t>
  </si>
  <si>
    <t>A03492817</t>
  </si>
  <si>
    <t>A03492342</t>
  </si>
  <si>
    <t>AT 002</t>
  </si>
  <si>
    <t>AT009</t>
  </si>
  <si>
    <t>A03492482</t>
  </si>
  <si>
    <t>AT 001</t>
  </si>
  <si>
    <t>AT 0010</t>
  </si>
  <si>
    <t>AT003</t>
  </si>
  <si>
    <t>AT 0011</t>
  </si>
  <si>
    <t>AT 004</t>
  </si>
  <si>
    <t>A03492825</t>
  </si>
  <si>
    <t>A03492827</t>
  </si>
  <si>
    <t>A03493079</t>
  </si>
  <si>
    <t>A03492826</t>
  </si>
  <si>
    <t>A03492828</t>
  </si>
  <si>
    <t>A03492824</t>
  </si>
  <si>
    <t>A03493899</t>
  </si>
  <si>
    <t>A03492566</t>
  </si>
  <si>
    <t>A03493900</t>
  </si>
  <si>
    <t>A03493897</t>
  </si>
  <si>
    <t>A03493898</t>
  </si>
  <si>
    <t>AT 0019</t>
  </si>
  <si>
    <t>AT 0018</t>
  </si>
  <si>
    <t>AT 0017</t>
  </si>
  <si>
    <t>AT 0015</t>
  </si>
  <si>
    <t>AT 0013</t>
  </si>
  <si>
    <t>AT 0016</t>
  </si>
  <si>
    <t>AT 0020</t>
  </si>
  <si>
    <t>AT 0062</t>
  </si>
  <si>
    <t>AT 0014</t>
  </si>
  <si>
    <t xml:space="preserve"> Situation des paiements des navires opérant dans le cadre du Régime étranger (Accord de pêche RIM/UE)</t>
  </si>
  <si>
    <t xml:space="preserve"> Situation des paiements des navires opérant dans le cadre du Régime étranger (Conventions de pêche pélagique)</t>
  </si>
  <si>
    <t>A03492394-2409</t>
  </si>
  <si>
    <t>A03492407-93</t>
  </si>
  <si>
    <t>ARISTOTLE</t>
  </si>
  <si>
    <t>A03492883-81</t>
  </si>
  <si>
    <t>A03492879</t>
  </si>
  <si>
    <t>A03492715</t>
  </si>
  <si>
    <t>A03492343-44</t>
  </si>
  <si>
    <t>A03492867-68</t>
  </si>
  <si>
    <t>ROAZ</t>
  </si>
  <si>
    <t>A03492908</t>
  </si>
  <si>
    <t>A03492495</t>
  </si>
  <si>
    <t>TRONDHEIM</t>
  </si>
  <si>
    <t>A03493059</t>
  </si>
  <si>
    <t>A03493057</t>
  </si>
  <si>
    <t>VEGA (EX SKAGEN)</t>
  </si>
  <si>
    <t>A03493036</t>
  </si>
  <si>
    <t>BCM</t>
  </si>
  <si>
    <t>A03583005</t>
  </si>
  <si>
    <t>A03583007</t>
  </si>
  <si>
    <t>A03583001</t>
  </si>
  <si>
    <t>A03583003</t>
  </si>
  <si>
    <t>A03583010</t>
  </si>
  <si>
    <t>A03583011</t>
  </si>
  <si>
    <t>ALTARRI</t>
  </si>
  <si>
    <t>SAJABI (EX NUEVO ATIS)</t>
  </si>
  <si>
    <t>A03493080</t>
  </si>
  <si>
    <t>AT 46</t>
  </si>
  <si>
    <t>AT 45</t>
  </si>
  <si>
    <t>A03583012-15</t>
  </si>
  <si>
    <t>A03583018-20</t>
  </si>
  <si>
    <t>A03583025-16</t>
  </si>
  <si>
    <t>A03583020-25</t>
  </si>
  <si>
    <t>A03583014-17</t>
  </si>
  <si>
    <t>A03583022-26</t>
  </si>
  <si>
    <t xml:space="preserve"> Situation des paiements des navires opérant dans le cadre du Régime étranger (Conventions de pêche au thon)</t>
  </si>
  <si>
    <t>Frais gestion licence</t>
  </si>
  <si>
    <t>A03583029</t>
  </si>
  <si>
    <t>A03583032</t>
  </si>
  <si>
    <t>A03583046</t>
  </si>
  <si>
    <t>A03583049</t>
  </si>
  <si>
    <t>A03583045</t>
  </si>
  <si>
    <t>A03583050</t>
  </si>
  <si>
    <t>A03583047</t>
  </si>
  <si>
    <t>A03583048</t>
  </si>
  <si>
    <t>A03583067</t>
  </si>
  <si>
    <t>RIODOMAR TERCERO</t>
  </si>
  <si>
    <t>RIODOMAR CUATRO</t>
  </si>
  <si>
    <t>FRIOMAR</t>
  </si>
  <si>
    <t>RIODOMAR QUINTO</t>
  </si>
  <si>
    <t>A03583058</t>
  </si>
  <si>
    <t>A03583069</t>
  </si>
  <si>
    <t>A03583059</t>
  </si>
  <si>
    <t>A03583070</t>
  </si>
  <si>
    <t>A03583057</t>
  </si>
  <si>
    <t>A03583068</t>
  </si>
  <si>
    <t>A03583060</t>
  </si>
  <si>
    <t>A03583073-74</t>
  </si>
  <si>
    <t>A03583062</t>
  </si>
  <si>
    <t>A03583072</t>
  </si>
  <si>
    <t>A03583061</t>
  </si>
  <si>
    <t>A03583071</t>
  </si>
  <si>
    <t>A03583077</t>
  </si>
  <si>
    <t>A03583079-78-80</t>
  </si>
  <si>
    <t>ORIENTAL KIM</t>
  </si>
  <si>
    <t>A03493060</t>
  </si>
  <si>
    <t>A03583088</t>
  </si>
  <si>
    <t>A03583090-89</t>
  </si>
  <si>
    <t>GRANADA</t>
  </si>
  <si>
    <t>A03583094</t>
  </si>
  <si>
    <t>A03583095</t>
  </si>
  <si>
    <t>WESTERN KIM</t>
  </si>
  <si>
    <t>XIXILI</t>
  </si>
  <si>
    <t>KINEI MARU 151</t>
  </si>
  <si>
    <t>A03583099</t>
  </si>
  <si>
    <t>A03583098</t>
  </si>
  <si>
    <t>A03583203</t>
  </si>
  <si>
    <t>A03583201</t>
  </si>
  <si>
    <t>A03583086</t>
  </si>
  <si>
    <t>A03492838</t>
  </si>
  <si>
    <t>A03583209</t>
  </si>
  <si>
    <t>A03583210</t>
  </si>
  <si>
    <t>A03583208</t>
  </si>
  <si>
    <t>A03583212</t>
  </si>
  <si>
    <t>A03583204</t>
  </si>
  <si>
    <t>A03583220</t>
  </si>
  <si>
    <t>A03583221</t>
  </si>
  <si>
    <t>A03583223</t>
  </si>
  <si>
    <t>A03583224</t>
  </si>
  <si>
    <t>A03583229</t>
  </si>
  <si>
    <t>A03583236-30</t>
  </si>
  <si>
    <t>SEA DEFENDER</t>
  </si>
  <si>
    <t>A03583254</t>
  </si>
  <si>
    <t>A03583256</t>
  </si>
  <si>
    <t>A03583257</t>
  </si>
  <si>
    <t>A03583258-59</t>
  </si>
  <si>
    <t>ERNIR</t>
  </si>
  <si>
    <t>A03583231</t>
  </si>
  <si>
    <t>A03583262</t>
  </si>
  <si>
    <t>A03583263</t>
  </si>
  <si>
    <t>A03583265-67</t>
  </si>
  <si>
    <t>A03583269</t>
  </si>
  <si>
    <t>A03583270-72</t>
  </si>
  <si>
    <t>A03583280</t>
  </si>
  <si>
    <t>AT 0025</t>
  </si>
  <si>
    <t>CHOKYU MARU 21</t>
  </si>
  <si>
    <t>A03583290</t>
  </si>
  <si>
    <t>A03583291</t>
  </si>
  <si>
    <t>A03583293</t>
  </si>
  <si>
    <t>A03583294-95</t>
  </si>
  <si>
    <t>CAPE CORAL</t>
  </si>
  <si>
    <t>A03583410</t>
  </si>
  <si>
    <t>A03583411-05</t>
  </si>
  <si>
    <t>GURIA</t>
  </si>
  <si>
    <t>A03583408</t>
  </si>
  <si>
    <t>A03583409-06</t>
  </si>
  <si>
    <t>A03655501</t>
  </si>
  <si>
    <t>AT 0026/ A03655503</t>
  </si>
  <si>
    <t>A03655515</t>
  </si>
  <si>
    <t>A03655517-19</t>
  </si>
  <si>
    <t>A03655526</t>
  </si>
  <si>
    <t>A03655524-31</t>
  </si>
  <si>
    <t>KINEI MARU 85</t>
  </si>
  <si>
    <t>A03655528</t>
  </si>
  <si>
    <t>A03655529</t>
  </si>
  <si>
    <t>A03655539</t>
  </si>
  <si>
    <t>A03655540-42</t>
  </si>
  <si>
    <t>A03655545</t>
  </si>
  <si>
    <t>A03655547-49</t>
  </si>
  <si>
    <t>A03655571</t>
  </si>
  <si>
    <t>A03583288</t>
  </si>
  <si>
    <t>A03583234</t>
  </si>
  <si>
    <t>A03655579</t>
  </si>
  <si>
    <t>A03655576-78</t>
  </si>
  <si>
    <t>A03583235 /A03655703-04</t>
  </si>
  <si>
    <t>SHOSHIN MARU 38</t>
  </si>
  <si>
    <t>A03655591</t>
  </si>
  <si>
    <t>A03655590</t>
  </si>
  <si>
    <t>A03655586-82</t>
  </si>
  <si>
    <t>A03655584-88</t>
  </si>
  <si>
    <t>A03655597-99</t>
  </si>
  <si>
    <t>A03655595-93</t>
  </si>
  <si>
    <t>A03655723 /A03492639</t>
  </si>
  <si>
    <t>06/05/2020 /12/08/2020</t>
  </si>
  <si>
    <t>RYOAN MARU N° 85</t>
  </si>
  <si>
    <t>A03655708</t>
  </si>
  <si>
    <t>A03655709</t>
  </si>
  <si>
    <t>A03655707</t>
  </si>
  <si>
    <t>A03655710</t>
  </si>
  <si>
    <t>MONTECLARO</t>
  </si>
  <si>
    <t>A03655712</t>
  </si>
  <si>
    <t>A03655713</t>
  </si>
  <si>
    <t>A03655714</t>
  </si>
  <si>
    <t>A03655715</t>
  </si>
  <si>
    <t>A03655730-31</t>
  </si>
  <si>
    <t>A03655728-32</t>
  </si>
  <si>
    <t>A03655733</t>
  </si>
  <si>
    <t>A03655734-26</t>
  </si>
  <si>
    <t>A03655722-38</t>
  </si>
  <si>
    <t>A03655724-20</t>
  </si>
  <si>
    <t>A03655744</t>
  </si>
  <si>
    <t>A03655746</t>
  </si>
  <si>
    <t>COSTA DE HUELVA</t>
  </si>
  <si>
    <t>A03655743</t>
  </si>
  <si>
    <t>CIUDAD DE HUELVA</t>
  </si>
  <si>
    <t>GOBER TERCERO</t>
  </si>
  <si>
    <t>A03655741</t>
  </si>
  <si>
    <t>A03655745</t>
  </si>
  <si>
    <t>A03655781</t>
  </si>
  <si>
    <t>A03655783-84</t>
  </si>
  <si>
    <t>A03655786</t>
  </si>
  <si>
    <t>CHIYO MARY N° 18</t>
  </si>
  <si>
    <t>A03655771</t>
  </si>
  <si>
    <t>A03655772</t>
  </si>
  <si>
    <t>A03655787-94-95</t>
  </si>
  <si>
    <t>A03655939</t>
  </si>
  <si>
    <t>A03655951-47</t>
  </si>
  <si>
    <t>A03655949</t>
  </si>
  <si>
    <t>A03655953 /A03492699</t>
  </si>
  <si>
    <t>A03655959</t>
  </si>
  <si>
    <t>A03655961-57</t>
  </si>
  <si>
    <t>CAP ATLANTIQUE</t>
  </si>
  <si>
    <t>A03655968</t>
  </si>
  <si>
    <t>A03655966-69</t>
  </si>
  <si>
    <t>TAIWA MARU N° 8</t>
  </si>
  <si>
    <t>A03655970</t>
  </si>
  <si>
    <t>A03655971</t>
  </si>
  <si>
    <t>A03655937-35 -AT032</t>
  </si>
  <si>
    <t>a03655993</t>
  </si>
  <si>
    <t>a03655994-96</t>
  </si>
  <si>
    <t>A03626016</t>
  </si>
  <si>
    <t>AT 0034</t>
  </si>
  <si>
    <t>A03626181</t>
  </si>
  <si>
    <t>A03626179/82</t>
  </si>
  <si>
    <t>A03626177</t>
  </si>
  <si>
    <t>A03626178</t>
  </si>
  <si>
    <t>AT 0036</t>
  </si>
  <si>
    <t>A03626191</t>
  </si>
  <si>
    <t>A03626168</t>
  </si>
  <si>
    <t>A03626161</t>
  </si>
  <si>
    <t>A03626171</t>
  </si>
  <si>
    <t>A03626164</t>
  </si>
  <si>
    <t>A03626162</t>
  </si>
  <si>
    <t>A03626165</t>
  </si>
  <si>
    <t>A03626166</t>
  </si>
  <si>
    <t>A03626174</t>
  </si>
  <si>
    <t>AT0035</t>
  </si>
  <si>
    <t>A03626017</t>
  </si>
  <si>
    <t>A03626019-21</t>
  </si>
  <si>
    <t>GOEI MARU N° 8</t>
  </si>
  <si>
    <t>A03626184</t>
  </si>
  <si>
    <t>A03626185</t>
  </si>
  <si>
    <t>A03626199-6201</t>
  </si>
  <si>
    <t>A03626200-02</t>
  </si>
  <si>
    <t>A03626050</t>
  </si>
  <si>
    <t>A03626052</t>
  </si>
  <si>
    <t>A03626048</t>
  </si>
  <si>
    <t>A03626051</t>
  </si>
  <si>
    <t>A03626205-06</t>
  </si>
  <si>
    <t>A03626056</t>
  </si>
  <si>
    <t>AT 0038</t>
  </si>
  <si>
    <t>A03626058</t>
  </si>
  <si>
    <t>A03626204-07</t>
  </si>
  <si>
    <t>28/09/202</t>
  </si>
  <si>
    <t>A03626054</t>
  </si>
  <si>
    <t>KOEI MARU N° 6</t>
  </si>
  <si>
    <t>A03626194</t>
  </si>
  <si>
    <t>A03626196</t>
  </si>
  <si>
    <t>KOEI MARU N° 78</t>
  </si>
  <si>
    <t>A03626195</t>
  </si>
  <si>
    <t>A03626197</t>
  </si>
  <si>
    <t>A03626078</t>
  </si>
  <si>
    <t>A03626078-83</t>
  </si>
  <si>
    <t>29-30/09/2020</t>
  </si>
  <si>
    <t>A03626088</t>
  </si>
  <si>
    <t>A03626094-92</t>
  </si>
  <si>
    <t>A03626089</t>
  </si>
  <si>
    <t>A03626038</t>
  </si>
  <si>
    <t>A03626039-41</t>
  </si>
  <si>
    <t>A03626209</t>
  </si>
  <si>
    <t>A03626210-12-13</t>
  </si>
  <si>
    <t>A03626090/6229</t>
  </si>
  <si>
    <t>A03626225</t>
  </si>
  <si>
    <t>A03626227-26</t>
  </si>
  <si>
    <t>A03626076</t>
  </si>
  <si>
    <t>A03626250-51</t>
  </si>
  <si>
    <t>A03626261</t>
  </si>
  <si>
    <t>A03626263-65</t>
  </si>
  <si>
    <t>A03626271</t>
  </si>
  <si>
    <t>A03626269-67</t>
  </si>
  <si>
    <t>A03626293</t>
  </si>
  <si>
    <t>A03626297-95</t>
  </si>
  <si>
    <t>KINEI MARU 138</t>
  </si>
  <si>
    <t>A03626310</t>
  </si>
  <si>
    <t>A03626307-08</t>
  </si>
  <si>
    <t>A03626321</t>
  </si>
  <si>
    <t>A03626318-22</t>
  </si>
  <si>
    <t>A03626328</t>
  </si>
  <si>
    <t>A03626331-29</t>
  </si>
  <si>
    <t>A03626317</t>
  </si>
  <si>
    <t>A03626316</t>
  </si>
  <si>
    <t>A03626315</t>
  </si>
  <si>
    <t xml:space="preserve">                           </t>
  </si>
  <si>
    <t>A03626358</t>
  </si>
  <si>
    <t>A03626355</t>
  </si>
  <si>
    <t>A03626354</t>
  </si>
  <si>
    <t>A03626353</t>
  </si>
  <si>
    <t>A03626352</t>
  </si>
  <si>
    <t>A03626356</t>
  </si>
  <si>
    <t>A03626378-80</t>
  </si>
  <si>
    <t>A03626382-76</t>
  </si>
  <si>
    <t>A03626386-88</t>
  </si>
  <si>
    <t>A03626387-89-93</t>
  </si>
  <si>
    <t>A03626416</t>
  </si>
  <si>
    <t>A03626418-20</t>
  </si>
  <si>
    <t>A03626421</t>
  </si>
  <si>
    <t>A03626424</t>
  </si>
  <si>
    <t>A03626504</t>
  </si>
  <si>
    <t>A03626502-08</t>
  </si>
  <si>
    <t>C00046906</t>
  </si>
  <si>
    <t>A03626506-01</t>
  </si>
  <si>
    <t>A03626071</t>
  </si>
  <si>
    <t>A03626066</t>
  </si>
  <si>
    <t>A03626068</t>
  </si>
  <si>
    <t>A03626064</t>
  </si>
  <si>
    <t>A03626570</t>
  </si>
  <si>
    <t>A03626591</t>
  </si>
  <si>
    <t>A03626584</t>
  </si>
  <si>
    <t>A03626585</t>
  </si>
  <si>
    <t>A03626595</t>
  </si>
  <si>
    <t>A03626593</t>
  </si>
  <si>
    <t>A03626578</t>
  </si>
  <si>
    <t>A03626579</t>
  </si>
  <si>
    <t>A03626597</t>
  </si>
  <si>
    <t>A03626600</t>
  </si>
  <si>
    <t>A03626587</t>
  </si>
  <si>
    <t>A03626588</t>
  </si>
  <si>
    <t>A03626170</t>
  </si>
  <si>
    <t>A03626596</t>
  </si>
  <si>
    <t>A03626598</t>
  </si>
  <si>
    <t>A03626583</t>
  </si>
  <si>
    <t>A03626581</t>
  </si>
  <si>
    <t>A03626563</t>
  </si>
  <si>
    <t>A03626558</t>
  </si>
  <si>
    <t>A03626568</t>
  </si>
  <si>
    <t>A03626560</t>
  </si>
  <si>
    <t>A03626564</t>
  </si>
  <si>
    <t>A03626559</t>
  </si>
  <si>
    <t>A03626566</t>
  </si>
  <si>
    <t>A03626557</t>
  </si>
  <si>
    <t>A03626567</t>
  </si>
  <si>
    <t>A03626561</t>
  </si>
  <si>
    <t>A03626565</t>
  </si>
  <si>
    <t>A03626556</t>
  </si>
  <si>
    <t>A03626612</t>
  </si>
  <si>
    <t>A03626606</t>
  </si>
  <si>
    <t>A03626611</t>
  </si>
  <si>
    <t>A03626607</t>
  </si>
  <si>
    <t>A03626553</t>
  </si>
  <si>
    <t>A03626610</t>
  </si>
  <si>
    <t>A03626608</t>
  </si>
  <si>
    <t>AITA FRAXKU</t>
  </si>
  <si>
    <t>A03626552</t>
  </si>
  <si>
    <t>A03626550</t>
  </si>
  <si>
    <t>PILAR TORRE</t>
  </si>
  <si>
    <t>A03626569</t>
  </si>
  <si>
    <t>A03626601-02</t>
  </si>
  <si>
    <t>IRIBAR ZULAIKA</t>
  </si>
  <si>
    <t>A03626603</t>
  </si>
  <si>
    <t>A03626605</t>
  </si>
  <si>
    <t>KERMANTXO</t>
  </si>
  <si>
    <t>A03626549</t>
  </si>
  <si>
    <t>A03626546</t>
  </si>
  <si>
    <t>BERRIZ SAN FRANCISCO</t>
  </si>
  <si>
    <t>A03626554</t>
  </si>
  <si>
    <t>SIEMPRE NUEVO ANGEL</t>
  </si>
  <si>
    <t>A03626571</t>
  </si>
  <si>
    <t>A03626572</t>
  </si>
  <si>
    <t>A03626619-27</t>
  </si>
  <si>
    <t>A03626618</t>
  </si>
  <si>
    <t>A03626622</t>
  </si>
  <si>
    <t>A03626623</t>
  </si>
  <si>
    <t>A03626621-26</t>
  </si>
  <si>
    <t>A03626620</t>
  </si>
  <si>
    <t>AT0044</t>
  </si>
  <si>
    <t>AT0043</t>
  </si>
  <si>
    <t>A03626635</t>
  </si>
  <si>
    <t>A03626630</t>
  </si>
  <si>
    <t>A03626634</t>
  </si>
  <si>
    <t>A03626632</t>
  </si>
  <si>
    <t>A03626636</t>
  </si>
  <si>
    <t>A03626631</t>
  </si>
  <si>
    <t>A03626639-41</t>
  </si>
  <si>
    <t>A03626640-41</t>
  </si>
  <si>
    <t>A03627101</t>
  </si>
  <si>
    <t>SHOSHIN MARU N° 83</t>
  </si>
  <si>
    <t>SHOSHIN MARU N° 82</t>
  </si>
  <si>
    <t>SHOSHIN MARU N° 80</t>
  </si>
  <si>
    <t>CHIYO MARU N° 28</t>
  </si>
  <si>
    <t>TOTAL PAIEMENTS EFFECTUÉS PAR 38 NAVIRES</t>
  </si>
  <si>
    <t>TOTAL RÉGIME ÉTRANGER DES PAIEMENTS EFFECTUÉS PAR 50 NAVIRES (SUR 52)</t>
  </si>
  <si>
    <t xml:space="preserve">TOTAL PAIEMENTS EFFECTUÉS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</si>
</sst>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 applyBorder="1"/>
    <xf numFmtId="14" fontId="0" fillId="0" borderId="1" xfId="0" applyNumberFormat="1" applyBorder="1"/>
    <xf numFmtId="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/>
    <xf numFmtId="0" fontId="0" fillId="0" borderId="4" xfId="0" applyBorder="1" applyAlignment="1">
      <alignment horizontal="left" vertical="center"/>
    </xf>
    <xf numFmtId="4" fontId="0" fillId="0" borderId="0" xfId="0" applyNumberFormat="1" applyBorder="1"/>
    <xf numFmtId="14" fontId="0" fillId="0" borderId="3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4" fontId="0" fillId="0" borderId="2" xfId="0" applyNumberFormat="1" applyBorder="1"/>
    <xf numFmtId="14" fontId="0" fillId="0" borderId="0" xfId="0" applyNumberFormat="1"/>
    <xf numFmtId="4" fontId="0" fillId="3" borderId="1" xfId="0" applyNumberFormat="1" applyFill="1" applyBorder="1"/>
    <xf numFmtId="14" fontId="0" fillId="0" borderId="3" xfId="0" applyNumberFormat="1" applyBorder="1"/>
    <xf numFmtId="1" fontId="0" fillId="0" borderId="2" xfId="0" applyNumberFormat="1" applyBorder="1" applyAlignment="1">
      <alignment horizontal="left"/>
    </xf>
    <xf numFmtId="4" fontId="0" fillId="0" borderId="0" xfId="0" applyNumberFormat="1"/>
    <xf numFmtId="14" fontId="0" fillId="3" borderId="1" xfId="0" applyNumberFormat="1" applyFill="1" applyBorder="1"/>
    <xf numFmtId="0" fontId="2" fillId="0" borderId="0" xfId="0" applyFont="1" applyAlignment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0" fillId="0" borderId="1" xfId="0" applyNumberFormat="1" applyBorder="1" applyAlignment="1">
      <alignment horizontal="right"/>
    </xf>
    <xf numFmtId="14" fontId="0" fillId="0" borderId="3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1" xfId="0" applyFill="1" applyBorder="1"/>
    <xf numFmtId="0" fontId="2" fillId="0" borderId="2" xfId="0" applyFont="1" applyBorder="1"/>
    <xf numFmtId="1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vertical="center"/>
    </xf>
    <xf numFmtId="3" fontId="0" fillId="0" borderId="2" xfId="0" applyNumberFormat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4" borderId="1" xfId="0" applyNumberFormat="1" applyFill="1" applyBorder="1"/>
    <xf numFmtId="3" fontId="5" fillId="0" borderId="1" xfId="0" applyNumberFormat="1" applyFont="1" applyBorder="1" applyAlignment="1">
      <alignment vertical="center"/>
    </xf>
    <xf numFmtId="3" fontId="0" fillId="0" borderId="0" xfId="0" applyNumberFormat="1"/>
    <xf numFmtId="3" fontId="0" fillId="0" borderId="1" xfId="0" applyNumberFormat="1" applyBorder="1" applyAlignment="1"/>
    <xf numFmtId="3" fontId="0" fillId="0" borderId="6" xfId="0" applyNumberFormat="1" applyBorder="1" applyAlignment="1"/>
    <xf numFmtId="3" fontId="0" fillId="0" borderId="5" xfId="0" applyNumberFormat="1" applyBorder="1"/>
    <xf numFmtId="3" fontId="0" fillId="0" borderId="6" xfId="0" applyNumberFormat="1" applyBorder="1"/>
    <xf numFmtId="3" fontId="0" fillId="5" borderId="5" xfId="0" applyNumberFormat="1" applyFill="1" applyBorder="1" applyAlignment="1"/>
    <xf numFmtId="3" fontId="0" fillId="5" borderId="6" xfId="0" applyNumberFormat="1" applyFill="1" applyBorder="1" applyAlignment="1"/>
    <xf numFmtId="3" fontId="0" fillId="4" borderId="5" xfId="0" applyNumberFormat="1" applyFill="1" applyBorder="1" applyAlignment="1"/>
    <xf numFmtId="3" fontId="0" fillId="4" borderId="6" xfId="0" applyNumberFormat="1" applyFill="1" applyBorder="1" applyAlignment="1"/>
    <xf numFmtId="3" fontId="0" fillId="0" borderId="5" xfId="0" applyNumberFormat="1" applyBorder="1" applyAlignment="1"/>
    <xf numFmtId="3" fontId="0" fillId="0" borderId="2" xfId="0" applyNumberFormat="1" applyBorder="1" applyAlignment="1">
      <alignment horizontal="center" wrapText="1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/>
    <xf numFmtId="3" fontId="0" fillId="0" borderId="2" xfId="0" applyNumberForma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/>
    <xf numFmtId="3" fontId="6" fillId="0" borderId="0" xfId="0" applyNumberFormat="1" applyFont="1"/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0" fillId="5" borderId="5" xfId="0" applyNumberFormat="1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2"/>
  <sheetViews>
    <sheetView topLeftCell="A121" workbookViewId="0">
      <selection activeCell="A129" sqref="A129:XFD178"/>
    </sheetView>
  </sheetViews>
  <sheetFormatPr baseColWidth="10" defaultRowHeight="14.5" x14ac:dyDescent="0.35"/>
  <cols>
    <col min="1" max="1" width="27.1796875" customWidth="1"/>
    <col min="2" max="2" width="19.54296875" customWidth="1"/>
    <col min="3" max="3" width="17" customWidth="1"/>
    <col min="4" max="4" width="15.453125" customWidth="1"/>
    <col min="5" max="5" width="11.1796875" customWidth="1"/>
    <col min="6" max="6" width="12.453125" customWidth="1"/>
    <col min="7" max="7" width="16.81640625" customWidth="1"/>
    <col min="9" max="9" width="17" customWidth="1"/>
  </cols>
  <sheetData>
    <row r="1" spans="1:10" ht="25" customHeight="1" x14ac:dyDescent="0.35">
      <c r="A1" s="120" t="s">
        <v>242</v>
      </c>
      <c r="B1" s="120"/>
      <c r="C1" s="120"/>
      <c r="D1" s="120"/>
      <c r="E1" s="120"/>
      <c r="F1" s="120"/>
      <c r="G1" s="120"/>
      <c r="H1" s="120"/>
      <c r="I1" s="120"/>
    </row>
    <row r="3" spans="1:10" ht="15" customHeight="1" x14ac:dyDescent="0.35">
      <c r="A3" s="122" t="s">
        <v>0</v>
      </c>
      <c r="B3" s="122" t="s">
        <v>39</v>
      </c>
      <c r="C3" s="124" t="s">
        <v>181</v>
      </c>
      <c r="D3" s="123" t="s">
        <v>45</v>
      </c>
      <c r="E3" s="121" t="s">
        <v>1</v>
      </c>
      <c r="F3" s="121"/>
      <c r="G3" s="124" t="s">
        <v>183</v>
      </c>
      <c r="H3" s="123" t="s">
        <v>45</v>
      </c>
      <c r="I3" s="108" t="s">
        <v>4</v>
      </c>
    </row>
    <row r="4" spans="1:10" x14ac:dyDescent="0.35">
      <c r="A4" s="123"/>
      <c r="B4" s="123"/>
      <c r="C4" s="125"/>
      <c r="D4" s="126"/>
      <c r="E4" s="81" t="s">
        <v>2</v>
      </c>
      <c r="F4" s="81" t="s">
        <v>3</v>
      </c>
      <c r="G4" s="125"/>
      <c r="H4" s="126"/>
      <c r="I4" s="109" t="s">
        <v>3</v>
      </c>
      <c r="J4" s="3"/>
    </row>
    <row r="5" spans="1:10" x14ac:dyDescent="0.35">
      <c r="A5" s="114" t="s">
        <v>7</v>
      </c>
      <c r="B5" s="114" t="s">
        <v>40</v>
      </c>
      <c r="C5" s="6" t="s">
        <v>184</v>
      </c>
      <c r="D5" s="31">
        <v>43910</v>
      </c>
      <c r="E5" s="87">
        <v>5000</v>
      </c>
      <c r="F5" s="87">
        <v>207250</v>
      </c>
      <c r="G5" s="23">
        <v>7120027564</v>
      </c>
      <c r="H5" s="29">
        <v>43900</v>
      </c>
      <c r="I5" s="105">
        <v>150000</v>
      </c>
      <c r="J5" s="3"/>
    </row>
    <row r="6" spans="1:10" x14ac:dyDescent="0.35">
      <c r="A6" s="119"/>
      <c r="B6" s="119"/>
      <c r="C6" s="27" t="s">
        <v>280</v>
      </c>
      <c r="D6" s="30">
        <v>43993</v>
      </c>
      <c r="E6" s="87">
        <v>5000</v>
      </c>
      <c r="F6" s="87">
        <v>209100</v>
      </c>
      <c r="G6" s="27" t="s">
        <v>280</v>
      </c>
      <c r="H6" s="31">
        <v>43993</v>
      </c>
      <c r="I6" s="105">
        <v>150000</v>
      </c>
      <c r="J6" s="3"/>
    </row>
    <row r="7" spans="1:10" x14ac:dyDescent="0.35">
      <c r="A7" s="119"/>
      <c r="B7" s="119"/>
      <c r="C7" s="71" t="s">
        <v>524</v>
      </c>
      <c r="D7" s="30">
        <v>44103</v>
      </c>
      <c r="E7" s="88">
        <v>2500</v>
      </c>
      <c r="F7" s="88">
        <v>108375</v>
      </c>
      <c r="G7" s="71" t="s">
        <v>525</v>
      </c>
      <c r="H7" s="30">
        <v>44103</v>
      </c>
      <c r="I7" s="88">
        <v>50000</v>
      </c>
      <c r="J7" s="3"/>
    </row>
    <row r="8" spans="1:10" x14ac:dyDescent="0.35">
      <c r="A8" s="119"/>
      <c r="B8" s="119"/>
      <c r="C8" s="71" t="s">
        <v>587</v>
      </c>
      <c r="D8" s="30">
        <v>44166</v>
      </c>
      <c r="E8" s="88">
        <v>2560</v>
      </c>
      <c r="F8" s="88">
        <v>110976</v>
      </c>
      <c r="G8" s="71" t="s">
        <v>587</v>
      </c>
      <c r="H8" s="30">
        <v>44166</v>
      </c>
      <c r="I8" s="88">
        <v>106652.16</v>
      </c>
      <c r="J8" s="3"/>
    </row>
    <row r="9" spans="1:10" x14ac:dyDescent="0.35">
      <c r="A9" s="114" t="s">
        <v>8</v>
      </c>
      <c r="B9" s="114" t="s">
        <v>40</v>
      </c>
      <c r="C9" s="5" t="s">
        <v>180</v>
      </c>
      <c r="D9" s="30">
        <v>43910</v>
      </c>
      <c r="E9" s="88">
        <v>5000</v>
      </c>
      <c r="F9" s="88">
        <v>207250</v>
      </c>
      <c r="G9" s="18">
        <v>7120027565</v>
      </c>
      <c r="H9" s="9">
        <v>43899</v>
      </c>
      <c r="I9" s="88">
        <v>150000</v>
      </c>
      <c r="J9" s="3"/>
    </row>
    <row r="10" spans="1:10" x14ac:dyDescent="0.35">
      <c r="A10" s="119"/>
      <c r="B10" s="119"/>
      <c r="C10" s="27" t="s">
        <v>182</v>
      </c>
      <c r="D10" s="29">
        <v>43895</v>
      </c>
      <c r="E10" s="88">
        <v>5000</v>
      </c>
      <c r="F10" s="88">
        <v>202150</v>
      </c>
      <c r="G10" s="18">
        <v>7120026594</v>
      </c>
      <c r="H10" s="9">
        <v>43816</v>
      </c>
      <c r="I10" s="88">
        <v>150000</v>
      </c>
      <c r="J10" s="3"/>
    </row>
    <row r="11" spans="1:10" x14ac:dyDescent="0.35">
      <c r="A11" s="119"/>
      <c r="B11" s="119"/>
      <c r="C11" s="71" t="s">
        <v>281</v>
      </c>
      <c r="D11" s="29">
        <v>43993</v>
      </c>
      <c r="E11" s="88">
        <v>5000</v>
      </c>
      <c r="F11" s="88">
        <v>209100</v>
      </c>
      <c r="G11" s="71" t="s">
        <v>281</v>
      </c>
      <c r="H11" s="29">
        <v>43993</v>
      </c>
      <c r="I11" s="88">
        <v>150000</v>
      </c>
      <c r="J11" s="3"/>
    </row>
    <row r="12" spans="1:10" x14ac:dyDescent="0.35">
      <c r="A12" s="119"/>
      <c r="B12" s="119"/>
      <c r="C12" s="71" t="s">
        <v>526</v>
      </c>
      <c r="D12" s="30">
        <v>44103</v>
      </c>
      <c r="E12" s="88">
        <v>2500</v>
      </c>
      <c r="F12" s="88">
        <v>108375</v>
      </c>
      <c r="G12" s="71" t="s">
        <v>527</v>
      </c>
      <c r="H12" s="30">
        <v>44103</v>
      </c>
      <c r="I12" s="88">
        <v>50000</v>
      </c>
      <c r="J12" s="3"/>
    </row>
    <row r="13" spans="1:10" x14ac:dyDescent="0.35">
      <c r="A13" s="119"/>
      <c r="B13" s="119"/>
      <c r="C13" s="71" t="s">
        <v>588</v>
      </c>
      <c r="D13" s="30">
        <v>44166</v>
      </c>
      <c r="E13" s="88">
        <v>2560</v>
      </c>
      <c r="F13" s="88">
        <v>110976</v>
      </c>
      <c r="G13" s="71" t="s">
        <v>588</v>
      </c>
      <c r="H13" s="30">
        <v>44166</v>
      </c>
      <c r="I13" s="88">
        <v>106652.16</v>
      </c>
      <c r="J13" s="3"/>
    </row>
    <row r="14" spans="1:10" x14ac:dyDescent="0.35">
      <c r="A14" s="114" t="s">
        <v>9</v>
      </c>
      <c r="B14" s="114"/>
      <c r="C14" s="5" t="s">
        <v>211</v>
      </c>
      <c r="D14" s="29">
        <v>43917</v>
      </c>
      <c r="E14" s="88">
        <v>5000</v>
      </c>
      <c r="F14" s="88">
        <v>206350</v>
      </c>
      <c r="G14" s="18">
        <v>7120027648</v>
      </c>
      <c r="H14" s="9">
        <v>43908</v>
      </c>
      <c r="I14" s="88">
        <v>300000</v>
      </c>
      <c r="J14" s="3"/>
    </row>
    <row r="15" spans="1:10" x14ac:dyDescent="0.35">
      <c r="A15" s="119"/>
      <c r="B15" s="119"/>
      <c r="C15" s="38" t="s">
        <v>328</v>
      </c>
      <c r="D15" s="29">
        <v>44012</v>
      </c>
      <c r="E15" s="88">
        <v>5000</v>
      </c>
      <c r="F15" s="88">
        <v>212750</v>
      </c>
      <c r="G15" s="38" t="s">
        <v>329</v>
      </c>
      <c r="H15" s="29">
        <v>44012</v>
      </c>
      <c r="I15" s="88">
        <v>300000</v>
      </c>
      <c r="J15" s="3"/>
    </row>
    <row r="16" spans="1:10" x14ac:dyDescent="0.35">
      <c r="A16" s="114" t="s">
        <v>10</v>
      </c>
      <c r="B16" s="114" t="s">
        <v>40</v>
      </c>
      <c r="C16" s="6" t="s">
        <v>212</v>
      </c>
      <c r="D16" s="29">
        <v>43917</v>
      </c>
      <c r="E16" s="88">
        <v>5000</v>
      </c>
      <c r="F16" s="88">
        <v>206350</v>
      </c>
      <c r="G16" s="18">
        <v>7120027649</v>
      </c>
      <c r="H16" s="9">
        <v>43908</v>
      </c>
      <c r="I16" s="88">
        <v>300000</v>
      </c>
      <c r="J16" s="3"/>
    </row>
    <row r="17" spans="1:10" x14ac:dyDescent="0.35">
      <c r="A17" s="119"/>
      <c r="B17" s="119"/>
      <c r="C17" s="38" t="s">
        <v>330</v>
      </c>
      <c r="D17" s="29">
        <v>44012</v>
      </c>
      <c r="E17" s="88">
        <v>5000</v>
      </c>
      <c r="F17" s="88">
        <v>212750</v>
      </c>
      <c r="G17" s="38" t="s">
        <v>331</v>
      </c>
      <c r="H17" s="29">
        <v>44012</v>
      </c>
      <c r="I17" s="88">
        <v>300000</v>
      </c>
      <c r="J17" s="3"/>
    </row>
    <row r="18" spans="1:10" x14ac:dyDescent="0.35">
      <c r="A18" s="114" t="s">
        <v>60</v>
      </c>
      <c r="B18" s="114" t="s">
        <v>40</v>
      </c>
      <c r="C18" s="6" t="s">
        <v>213</v>
      </c>
      <c r="D18" s="29">
        <v>43972</v>
      </c>
      <c r="E18" s="88">
        <v>5000</v>
      </c>
      <c r="F18" s="88">
        <v>203500</v>
      </c>
      <c r="G18" s="18" t="s">
        <v>250</v>
      </c>
      <c r="H18" s="9">
        <v>43972</v>
      </c>
      <c r="I18" s="88">
        <v>390000</v>
      </c>
      <c r="J18" s="3"/>
    </row>
    <row r="19" spans="1:10" x14ac:dyDescent="0.35">
      <c r="A19" s="119"/>
      <c r="B19" s="119"/>
      <c r="C19" s="38" t="s">
        <v>326</v>
      </c>
      <c r="D19" s="29">
        <v>44008</v>
      </c>
      <c r="E19" s="88">
        <v>5000</v>
      </c>
      <c r="F19" s="88">
        <v>210400</v>
      </c>
      <c r="G19" s="38" t="s">
        <v>326</v>
      </c>
      <c r="H19" s="29">
        <v>44008</v>
      </c>
      <c r="I19" s="88">
        <v>390000</v>
      </c>
      <c r="J19" s="3"/>
    </row>
    <row r="20" spans="1:10" x14ac:dyDescent="0.35">
      <c r="A20" s="114" t="s">
        <v>11</v>
      </c>
      <c r="B20" s="114" t="s">
        <v>41</v>
      </c>
      <c r="C20" s="6" t="s">
        <v>214</v>
      </c>
      <c r="D20" s="29">
        <v>43833</v>
      </c>
      <c r="E20" s="88">
        <v>1000</v>
      </c>
      <c r="F20" s="88">
        <v>40980</v>
      </c>
      <c r="G20" s="18"/>
      <c r="H20" s="9"/>
      <c r="I20" s="88">
        <v>20000</v>
      </c>
      <c r="J20" s="3"/>
    </row>
    <row r="21" spans="1:10" x14ac:dyDescent="0.35">
      <c r="A21" s="119"/>
      <c r="B21" s="119"/>
      <c r="C21" s="28" t="s">
        <v>215</v>
      </c>
      <c r="D21" s="29">
        <v>43916</v>
      </c>
      <c r="E21" s="88">
        <v>1000</v>
      </c>
      <c r="F21" s="88">
        <v>41225</v>
      </c>
      <c r="G21" s="18"/>
      <c r="H21" s="9"/>
      <c r="I21" s="88">
        <v>20000</v>
      </c>
      <c r="J21" s="3"/>
    </row>
    <row r="22" spans="1:10" x14ac:dyDescent="0.35">
      <c r="A22" s="119"/>
      <c r="B22" s="119"/>
      <c r="C22" s="58" t="s">
        <v>282</v>
      </c>
      <c r="D22" s="29">
        <v>43997</v>
      </c>
      <c r="E22" s="88">
        <v>1000</v>
      </c>
      <c r="F22" s="88">
        <v>40764.6</v>
      </c>
      <c r="G22" s="18" t="s">
        <v>283</v>
      </c>
      <c r="H22" s="9">
        <v>43997</v>
      </c>
      <c r="I22" s="88">
        <v>20000</v>
      </c>
      <c r="J22" s="3"/>
    </row>
    <row r="23" spans="1:10" x14ac:dyDescent="0.35">
      <c r="A23" s="119"/>
      <c r="B23" s="119"/>
      <c r="C23" s="58" t="s">
        <v>463</v>
      </c>
      <c r="D23" s="29">
        <v>44102</v>
      </c>
      <c r="E23" s="88">
        <v>500</v>
      </c>
      <c r="F23" s="88">
        <v>21862</v>
      </c>
      <c r="G23" s="18" t="s">
        <v>464</v>
      </c>
      <c r="H23" s="9">
        <v>44102</v>
      </c>
      <c r="I23" s="88">
        <v>10000</v>
      </c>
      <c r="J23" s="3"/>
    </row>
    <row r="24" spans="1:10" x14ac:dyDescent="0.35">
      <c r="A24" s="119"/>
      <c r="B24" s="119"/>
      <c r="C24" s="71" t="s">
        <v>583</v>
      </c>
      <c r="D24" s="29">
        <v>44165</v>
      </c>
      <c r="E24" s="88">
        <v>500</v>
      </c>
      <c r="F24" s="88">
        <f>20755+840</f>
        <v>21595</v>
      </c>
      <c r="G24" s="71" t="s">
        <v>584</v>
      </c>
      <c r="H24" s="29">
        <v>44165</v>
      </c>
      <c r="I24" s="88">
        <v>10000</v>
      </c>
      <c r="J24" s="3"/>
    </row>
    <row r="25" spans="1:10" x14ac:dyDescent="0.35">
      <c r="A25" s="114" t="s">
        <v>12</v>
      </c>
      <c r="B25" s="114" t="s">
        <v>41</v>
      </c>
      <c r="C25" s="6" t="s">
        <v>216</v>
      </c>
      <c r="D25" s="29">
        <v>43986</v>
      </c>
      <c r="E25" s="88">
        <v>1000</v>
      </c>
      <c r="F25" s="88">
        <f>41349+425</f>
        <v>41774</v>
      </c>
      <c r="G25" s="4" t="s">
        <v>216</v>
      </c>
      <c r="H25" s="9">
        <v>43986</v>
      </c>
      <c r="I25" s="88">
        <v>40000</v>
      </c>
      <c r="J25" s="3"/>
    </row>
    <row r="26" spans="1:10" x14ac:dyDescent="0.35">
      <c r="A26" s="119"/>
      <c r="B26" s="119"/>
      <c r="C26" s="58" t="s">
        <v>439</v>
      </c>
      <c r="D26" s="29">
        <v>44099</v>
      </c>
      <c r="E26" s="88">
        <v>500</v>
      </c>
      <c r="F26" s="88">
        <v>21845.4</v>
      </c>
      <c r="G26" s="57" t="s">
        <v>440</v>
      </c>
      <c r="H26" s="9">
        <v>44099</v>
      </c>
      <c r="I26" s="88">
        <v>20000</v>
      </c>
      <c r="J26" s="3"/>
    </row>
    <row r="27" spans="1:10" x14ac:dyDescent="0.35">
      <c r="A27" s="119"/>
      <c r="B27" s="119"/>
      <c r="C27" s="71" t="s">
        <v>541</v>
      </c>
      <c r="D27" s="29">
        <v>44165</v>
      </c>
      <c r="E27" s="88">
        <v>500</v>
      </c>
      <c r="F27" s="88">
        <v>21760</v>
      </c>
      <c r="G27" s="71" t="s">
        <v>542</v>
      </c>
      <c r="H27" s="29">
        <v>44165</v>
      </c>
      <c r="I27" s="88">
        <v>20000</v>
      </c>
      <c r="J27" s="3"/>
    </row>
    <row r="28" spans="1:10" x14ac:dyDescent="0.35">
      <c r="A28" s="114" t="s">
        <v>13</v>
      </c>
      <c r="B28" s="114" t="s">
        <v>41</v>
      </c>
      <c r="C28" s="6" t="s">
        <v>217</v>
      </c>
      <c r="D28" s="29">
        <v>43833</v>
      </c>
      <c r="E28" s="88">
        <v>1000</v>
      </c>
      <c r="F28" s="88">
        <v>40980</v>
      </c>
      <c r="G28" s="18"/>
      <c r="H28" s="9"/>
      <c r="I28" s="88">
        <v>40000</v>
      </c>
      <c r="J28" s="3"/>
    </row>
    <row r="29" spans="1:10" x14ac:dyDescent="0.35">
      <c r="A29" s="119"/>
      <c r="B29" s="119"/>
      <c r="C29" s="28" t="s">
        <v>218</v>
      </c>
      <c r="D29" s="29">
        <v>43916</v>
      </c>
      <c r="E29" s="88">
        <v>1000</v>
      </c>
      <c r="F29" s="88">
        <v>41117.199999999997</v>
      </c>
      <c r="G29" s="18"/>
      <c r="H29" s="9"/>
      <c r="I29" s="88">
        <v>40000</v>
      </c>
      <c r="J29" s="3"/>
    </row>
    <row r="30" spans="1:10" x14ac:dyDescent="0.35">
      <c r="A30" s="119"/>
      <c r="B30" s="119"/>
      <c r="C30" s="58" t="s">
        <v>284</v>
      </c>
      <c r="D30" s="29">
        <v>43997</v>
      </c>
      <c r="E30" s="88">
        <v>1000</v>
      </c>
      <c r="F30" s="88">
        <v>40764.6</v>
      </c>
      <c r="G30" s="18" t="s">
        <v>285</v>
      </c>
      <c r="H30" s="9">
        <v>43997</v>
      </c>
      <c r="I30" s="88">
        <v>40000</v>
      </c>
      <c r="J30" s="3"/>
    </row>
    <row r="31" spans="1:10" x14ac:dyDescent="0.35">
      <c r="A31" s="119"/>
      <c r="B31" s="119"/>
      <c r="C31" s="58" t="s">
        <v>461</v>
      </c>
      <c r="D31" s="29">
        <v>44102</v>
      </c>
      <c r="E31" s="88">
        <v>500</v>
      </c>
      <c r="F31" s="88">
        <f>20995.2+840</f>
        <v>21835.200000000001</v>
      </c>
      <c r="G31" s="18" t="s">
        <v>462</v>
      </c>
      <c r="H31" s="9">
        <v>44102</v>
      </c>
      <c r="I31" s="88">
        <v>20000</v>
      </c>
      <c r="J31" s="3"/>
    </row>
    <row r="32" spans="1:10" x14ac:dyDescent="0.35">
      <c r="A32" s="119"/>
      <c r="B32" s="119"/>
      <c r="C32" s="71" t="s">
        <v>581</v>
      </c>
      <c r="D32" s="29">
        <v>44165</v>
      </c>
      <c r="E32" s="88">
        <v>500</v>
      </c>
      <c r="F32" s="88">
        <f>20683.2+840</f>
        <v>21523.200000000001</v>
      </c>
      <c r="G32" s="71" t="s">
        <v>582</v>
      </c>
      <c r="H32" s="29">
        <v>44165</v>
      </c>
      <c r="I32" s="88">
        <v>20000</v>
      </c>
      <c r="J32" s="3"/>
    </row>
    <row r="33" spans="1:10" x14ac:dyDescent="0.35">
      <c r="A33" s="114" t="s">
        <v>14</v>
      </c>
      <c r="B33" s="114" t="s">
        <v>41</v>
      </c>
      <c r="C33" s="6" t="s">
        <v>219</v>
      </c>
      <c r="D33" s="29">
        <v>43833</v>
      </c>
      <c r="E33" s="88">
        <v>1000</v>
      </c>
      <c r="F33" s="88">
        <v>40980</v>
      </c>
      <c r="G33" s="18"/>
      <c r="H33" s="9"/>
      <c r="I33" s="88">
        <v>40000</v>
      </c>
      <c r="J33" s="3"/>
    </row>
    <row r="34" spans="1:10" x14ac:dyDescent="0.35">
      <c r="A34" s="119"/>
      <c r="B34" s="119"/>
      <c r="C34" s="28" t="s">
        <v>220</v>
      </c>
      <c r="D34" s="29">
        <v>43916</v>
      </c>
      <c r="E34" s="88">
        <v>1000</v>
      </c>
      <c r="F34" s="88">
        <v>41225</v>
      </c>
      <c r="G34" s="18"/>
      <c r="H34" s="9"/>
      <c r="I34" s="88">
        <v>40000</v>
      </c>
      <c r="J34" s="3"/>
    </row>
    <row r="35" spans="1:10" x14ac:dyDescent="0.35">
      <c r="A35" s="119"/>
      <c r="B35" s="119"/>
      <c r="C35" s="39" t="s">
        <v>286</v>
      </c>
      <c r="D35" s="29">
        <v>43997</v>
      </c>
      <c r="E35" s="88">
        <v>1000</v>
      </c>
      <c r="F35" s="88">
        <v>40764.6</v>
      </c>
      <c r="G35" s="18" t="s">
        <v>287</v>
      </c>
      <c r="H35" s="9">
        <v>43997</v>
      </c>
      <c r="I35" s="88">
        <v>40000</v>
      </c>
      <c r="J35" s="3"/>
    </row>
    <row r="36" spans="1:10" x14ac:dyDescent="0.35">
      <c r="A36" s="119"/>
      <c r="B36" s="119"/>
      <c r="C36" s="39" t="s">
        <v>337</v>
      </c>
      <c r="D36" s="29">
        <v>44014</v>
      </c>
      <c r="E36" s="88">
        <v>5000</v>
      </c>
      <c r="F36" s="88">
        <v>206503.2</v>
      </c>
      <c r="G36" s="18" t="s">
        <v>338</v>
      </c>
      <c r="H36" s="9">
        <v>44014</v>
      </c>
      <c r="I36" s="88">
        <v>15000</v>
      </c>
      <c r="J36" s="3"/>
    </row>
    <row r="37" spans="1:10" x14ac:dyDescent="0.35">
      <c r="A37" s="119"/>
      <c r="B37" s="119"/>
      <c r="C37" s="58" t="s">
        <v>465</v>
      </c>
      <c r="D37" s="29" t="s">
        <v>466</v>
      </c>
      <c r="E37" s="88">
        <v>500</v>
      </c>
      <c r="F37" s="88">
        <f>20952+840</f>
        <v>21792</v>
      </c>
      <c r="G37" s="58" t="s">
        <v>467</v>
      </c>
      <c r="H37" s="29" t="s">
        <v>466</v>
      </c>
      <c r="I37" s="88">
        <v>20000</v>
      </c>
      <c r="J37" s="3"/>
    </row>
    <row r="38" spans="1:10" x14ac:dyDescent="0.35">
      <c r="A38" s="119"/>
      <c r="B38" s="119"/>
      <c r="C38" s="71" t="s">
        <v>585</v>
      </c>
      <c r="D38" s="29">
        <v>44165</v>
      </c>
      <c r="E38" s="88">
        <v>500</v>
      </c>
      <c r="F38" s="88">
        <f>20884.8+840</f>
        <v>21724.799999999999</v>
      </c>
      <c r="G38" s="71" t="s">
        <v>586</v>
      </c>
      <c r="H38" s="29">
        <v>44165</v>
      </c>
      <c r="I38" s="88">
        <v>20000</v>
      </c>
      <c r="J38" s="3"/>
    </row>
    <row r="39" spans="1:10" x14ac:dyDescent="0.35">
      <c r="A39" s="114" t="s">
        <v>15</v>
      </c>
      <c r="B39" s="72" t="s">
        <v>41</v>
      </c>
      <c r="C39" s="6" t="s">
        <v>221</v>
      </c>
      <c r="D39" s="29">
        <v>43833</v>
      </c>
      <c r="E39" s="88">
        <v>1000</v>
      </c>
      <c r="F39" s="88">
        <v>40160</v>
      </c>
      <c r="G39" s="18"/>
      <c r="H39" s="9"/>
      <c r="I39" s="88"/>
      <c r="J39" s="3"/>
    </row>
    <row r="40" spans="1:10" x14ac:dyDescent="0.35">
      <c r="A40" s="119"/>
      <c r="B40" s="119"/>
      <c r="C40" s="58" t="s">
        <v>116</v>
      </c>
      <c r="D40" s="29">
        <v>44102</v>
      </c>
      <c r="E40" s="88">
        <v>500</v>
      </c>
      <c r="F40" s="88">
        <v>21818.959999999999</v>
      </c>
      <c r="G40" s="58" t="s">
        <v>116</v>
      </c>
      <c r="H40" s="29">
        <v>44102</v>
      </c>
      <c r="I40" s="88">
        <v>10000</v>
      </c>
      <c r="J40" s="3"/>
    </row>
    <row r="41" spans="1:10" x14ac:dyDescent="0.35">
      <c r="A41" s="115"/>
      <c r="B41" s="119"/>
      <c r="C41" s="71" t="s">
        <v>595</v>
      </c>
      <c r="D41" s="29">
        <v>44168</v>
      </c>
      <c r="E41" s="88">
        <v>500</v>
      </c>
      <c r="F41" s="88">
        <f>20290.68+1218</f>
        <v>21508.68</v>
      </c>
      <c r="G41" s="71" t="s">
        <v>596</v>
      </c>
      <c r="H41" s="29">
        <v>44168</v>
      </c>
      <c r="I41" s="88">
        <v>10000</v>
      </c>
      <c r="J41" s="3"/>
    </row>
    <row r="42" spans="1:10" x14ac:dyDescent="0.35">
      <c r="A42" s="114" t="s">
        <v>16</v>
      </c>
      <c r="B42" s="114" t="s">
        <v>41</v>
      </c>
      <c r="C42" s="6" t="s">
        <v>222</v>
      </c>
      <c r="D42" s="29">
        <v>43920</v>
      </c>
      <c r="E42" s="88">
        <v>1000</v>
      </c>
      <c r="F42" s="88">
        <v>40400</v>
      </c>
      <c r="G42" s="18"/>
      <c r="H42" s="9"/>
      <c r="I42" s="88">
        <v>20000</v>
      </c>
      <c r="J42" s="3"/>
    </row>
    <row r="43" spans="1:10" x14ac:dyDescent="0.35">
      <c r="A43" s="119"/>
      <c r="B43" s="119"/>
      <c r="C43" s="38" t="s">
        <v>323</v>
      </c>
      <c r="D43" s="29">
        <v>44008</v>
      </c>
      <c r="E43" s="88">
        <v>1000</v>
      </c>
      <c r="F43" s="88">
        <v>40830</v>
      </c>
      <c r="G43" s="38" t="s">
        <v>323</v>
      </c>
      <c r="H43" s="29">
        <v>44008</v>
      </c>
      <c r="I43" s="88">
        <v>20000</v>
      </c>
      <c r="J43" s="3"/>
    </row>
    <row r="44" spans="1:10" x14ac:dyDescent="0.35">
      <c r="A44" s="119"/>
      <c r="B44" s="119"/>
      <c r="C44" s="58" t="s">
        <v>444</v>
      </c>
      <c r="D44" s="29">
        <v>44098</v>
      </c>
      <c r="E44" s="88">
        <v>500</v>
      </c>
      <c r="F44" s="88">
        <v>21890</v>
      </c>
      <c r="G44" s="58" t="s">
        <v>445</v>
      </c>
      <c r="H44" s="29">
        <v>44098</v>
      </c>
      <c r="I44" s="88">
        <v>10000</v>
      </c>
      <c r="J44" s="3"/>
    </row>
    <row r="45" spans="1:10" x14ac:dyDescent="0.35">
      <c r="A45" s="119"/>
      <c r="B45" s="119"/>
      <c r="C45" s="71" t="s">
        <v>530</v>
      </c>
      <c r="D45" s="29">
        <v>44165</v>
      </c>
      <c r="E45" s="88">
        <v>500</v>
      </c>
      <c r="F45" s="88">
        <v>21545</v>
      </c>
      <c r="G45" s="71" t="s">
        <v>531</v>
      </c>
      <c r="H45" s="29">
        <v>44165</v>
      </c>
      <c r="I45" s="88">
        <v>10000</v>
      </c>
      <c r="J45" s="3"/>
    </row>
    <row r="46" spans="1:10" x14ac:dyDescent="0.35">
      <c r="A46" s="114" t="s">
        <v>17</v>
      </c>
      <c r="B46" s="114" t="s">
        <v>41</v>
      </c>
      <c r="C46" s="6" t="s">
        <v>223</v>
      </c>
      <c r="D46" s="29">
        <v>43920</v>
      </c>
      <c r="E46" s="88">
        <v>1000</v>
      </c>
      <c r="F46" s="88">
        <v>40610</v>
      </c>
      <c r="G46" s="18"/>
      <c r="H46" s="9"/>
      <c r="I46" s="88">
        <v>20000</v>
      </c>
      <c r="J46" s="3"/>
    </row>
    <row r="47" spans="1:10" x14ac:dyDescent="0.35">
      <c r="A47" s="119"/>
      <c r="B47" s="119"/>
      <c r="C47" s="39" t="s">
        <v>346</v>
      </c>
      <c r="D47" s="29">
        <v>44019</v>
      </c>
      <c r="E47" s="88">
        <v>1000</v>
      </c>
      <c r="F47" s="88">
        <v>41350</v>
      </c>
      <c r="G47" s="18" t="s">
        <v>347</v>
      </c>
      <c r="H47" s="9">
        <v>44019</v>
      </c>
      <c r="I47" s="88">
        <v>20000</v>
      </c>
      <c r="J47" s="3"/>
    </row>
    <row r="48" spans="1:10" x14ac:dyDescent="0.35">
      <c r="A48" s="119"/>
      <c r="B48" s="119"/>
      <c r="C48" s="58" t="s">
        <v>446</v>
      </c>
      <c r="D48" s="29">
        <v>44098</v>
      </c>
      <c r="E48" s="88">
        <v>500</v>
      </c>
      <c r="F48" s="88">
        <v>21825</v>
      </c>
      <c r="G48" s="18" t="s">
        <v>447</v>
      </c>
      <c r="H48" s="9">
        <v>44098</v>
      </c>
      <c r="I48" s="88">
        <v>10000</v>
      </c>
      <c r="J48" s="3"/>
    </row>
    <row r="49" spans="1:10" x14ac:dyDescent="0.35">
      <c r="A49" s="119"/>
      <c r="B49" s="119"/>
      <c r="C49" s="71" t="s">
        <v>528</v>
      </c>
      <c r="D49" s="29">
        <v>44165</v>
      </c>
      <c r="E49" s="88">
        <v>500</v>
      </c>
      <c r="F49" s="88">
        <v>21875</v>
      </c>
      <c r="G49" s="71" t="s">
        <v>529</v>
      </c>
      <c r="H49" s="29">
        <v>44165</v>
      </c>
      <c r="I49" s="88">
        <v>10000</v>
      </c>
      <c r="J49" s="3"/>
    </row>
    <row r="50" spans="1:10" x14ac:dyDescent="0.35">
      <c r="A50" s="114" t="s">
        <v>18</v>
      </c>
      <c r="B50" s="114" t="s">
        <v>42</v>
      </c>
      <c r="C50" s="6" t="s">
        <v>224</v>
      </c>
      <c r="D50" s="29">
        <v>43916</v>
      </c>
      <c r="E50" s="88">
        <v>1000</v>
      </c>
      <c r="F50" s="88">
        <v>41140</v>
      </c>
      <c r="G50" s="18"/>
      <c r="H50" s="9"/>
      <c r="I50" s="88">
        <v>10000</v>
      </c>
      <c r="J50" s="3"/>
    </row>
    <row r="51" spans="1:10" x14ac:dyDescent="0.35">
      <c r="A51" s="119"/>
      <c r="B51" s="119"/>
      <c r="C51" s="38" t="s">
        <v>327</v>
      </c>
      <c r="D51" s="29">
        <v>44008</v>
      </c>
      <c r="E51" s="88">
        <v>1000</v>
      </c>
      <c r="F51" s="88">
        <v>41300</v>
      </c>
      <c r="G51" s="38" t="s">
        <v>327</v>
      </c>
      <c r="H51" s="29">
        <v>44008</v>
      </c>
      <c r="I51" s="88">
        <v>10000</v>
      </c>
      <c r="J51" s="3"/>
    </row>
    <row r="52" spans="1:10" x14ac:dyDescent="0.35">
      <c r="A52" s="119"/>
      <c r="B52" s="119"/>
      <c r="C52" s="58" t="s">
        <v>460</v>
      </c>
      <c r="D52" s="29">
        <v>44102</v>
      </c>
      <c r="E52" s="88">
        <v>500</v>
      </c>
      <c r="F52" s="88">
        <v>21735</v>
      </c>
      <c r="G52" s="58" t="s">
        <v>459</v>
      </c>
      <c r="H52" s="29">
        <v>44102</v>
      </c>
      <c r="I52" s="88">
        <v>5000</v>
      </c>
      <c r="J52" s="3"/>
    </row>
    <row r="53" spans="1:10" x14ac:dyDescent="0.35">
      <c r="A53" s="119"/>
      <c r="B53" s="119"/>
      <c r="C53" s="71" t="s">
        <v>536</v>
      </c>
      <c r="D53" s="29">
        <v>44165</v>
      </c>
      <c r="E53" s="88">
        <v>500</v>
      </c>
      <c r="F53" s="88">
        <v>21875</v>
      </c>
      <c r="G53" s="71" t="s">
        <v>537</v>
      </c>
      <c r="H53" s="29">
        <v>44165</v>
      </c>
      <c r="I53" s="88">
        <v>5000</v>
      </c>
      <c r="J53" s="3"/>
    </row>
    <row r="54" spans="1:10" x14ac:dyDescent="0.35">
      <c r="A54" s="114" t="s">
        <v>19</v>
      </c>
      <c r="B54" s="114" t="s">
        <v>42</v>
      </c>
      <c r="C54" s="6" t="s">
        <v>225</v>
      </c>
      <c r="D54" s="29">
        <v>43920</v>
      </c>
      <c r="E54" s="88">
        <v>1000</v>
      </c>
      <c r="F54" s="88">
        <v>40610</v>
      </c>
      <c r="G54" s="18"/>
      <c r="H54" s="9"/>
      <c r="I54" s="88">
        <v>10000</v>
      </c>
      <c r="J54" s="3"/>
    </row>
    <row r="55" spans="1:10" x14ac:dyDescent="0.35">
      <c r="A55" s="119"/>
      <c r="B55" s="119"/>
      <c r="C55" s="71" t="s">
        <v>540</v>
      </c>
      <c r="D55" s="29">
        <v>44098</v>
      </c>
      <c r="E55" s="88">
        <v>500</v>
      </c>
      <c r="F55" s="88">
        <v>21735</v>
      </c>
      <c r="G55" s="58" t="s">
        <v>441</v>
      </c>
      <c r="H55" s="29">
        <v>44098</v>
      </c>
      <c r="I55" s="88">
        <v>5000</v>
      </c>
      <c r="J55" s="3"/>
    </row>
    <row r="56" spans="1:10" x14ac:dyDescent="0.35">
      <c r="A56" s="119"/>
      <c r="B56" s="119"/>
      <c r="C56" s="71" t="s">
        <v>538</v>
      </c>
      <c r="D56" s="29">
        <v>44165</v>
      </c>
      <c r="E56" s="88">
        <v>500</v>
      </c>
      <c r="F56" s="88">
        <v>21875</v>
      </c>
      <c r="G56" s="71" t="s">
        <v>539</v>
      </c>
      <c r="H56" s="29">
        <v>44165</v>
      </c>
      <c r="I56" s="88">
        <v>5000</v>
      </c>
      <c r="J56" s="3"/>
    </row>
    <row r="57" spans="1:10" x14ac:dyDescent="0.35">
      <c r="A57" s="114" t="s">
        <v>20</v>
      </c>
      <c r="B57" s="114" t="s">
        <v>42</v>
      </c>
      <c r="C57" s="6" t="s">
        <v>226</v>
      </c>
      <c r="D57" s="29">
        <v>43920</v>
      </c>
      <c r="E57" s="88">
        <v>1000</v>
      </c>
      <c r="F57" s="88">
        <v>40610</v>
      </c>
      <c r="G57" s="18"/>
      <c r="H57" s="9"/>
      <c r="I57" s="88">
        <v>10000</v>
      </c>
      <c r="J57" s="3"/>
    </row>
    <row r="58" spans="1:10" x14ac:dyDescent="0.35">
      <c r="A58" s="119"/>
      <c r="B58" s="119"/>
      <c r="C58" s="38" t="s">
        <v>325</v>
      </c>
      <c r="D58" s="29">
        <v>44008</v>
      </c>
      <c r="E58" s="88">
        <v>1000</v>
      </c>
      <c r="F58" s="88">
        <v>41350</v>
      </c>
      <c r="G58" s="38" t="s">
        <v>325</v>
      </c>
      <c r="H58" s="29">
        <v>44008</v>
      </c>
      <c r="I58" s="88">
        <v>10000</v>
      </c>
      <c r="J58" s="3"/>
    </row>
    <row r="59" spans="1:10" x14ac:dyDescent="0.35">
      <c r="A59" s="119"/>
      <c r="B59" s="119"/>
      <c r="C59" s="58" t="s">
        <v>455</v>
      </c>
      <c r="D59" s="29">
        <v>44102</v>
      </c>
      <c r="E59" s="88">
        <v>500</v>
      </c>
      <c r="F59" s="88">
        <f>20733.75+1078.25</f>
        <v>21812</v>
      </c>
      <c r="G59" s="58" t="s">
        <v>456</v>
      </c>
      <c r="H59" s="29">
        <v>44102</v>
      </c>
      <c r="I59" s="88">
        <v>5000</v>
      </c>
      <c r="J59" s="3"/>
    </row>
    <row r="60" spans="1:10" x14ac:dyDescent="0.35">
      <c r="A60" s="119"/>
      <c r="B60" s="119"/>
      <c r="C60" s="71" t="s">
        <v>543</v>
      </c>
      <c r="D60" s="29">
        <v>44165</v>
      </c>
      <c r="E60" s="88">
        <v>500</v>
      </c>
      <c r="F60" s="88">
        <v>21710</v>
      </c>
      <c r="G60" s="71" t="s">
        <v>544</v>
      </c>
      <c r="H60" s="29">
        <v>44165</v>
      </c>
      <c r="I60" s="88">
        <v>5000</v>
      </c>
      <c r="J60" s="3"/>
    </row>
    <row r="61" spans="1:10" x14ac:dyDescent="0.35">
      <c r="A61" s="114" t="s">
        <v>268</v>
      </c>
      <c r="B61" s="114" t="s">
        <v>42</v>
      </c>
      <c r="C61" s="5" t="s">
        <v>269</v>
      </c>
      <c r="D61" s="29">
        <v>43916</v>
      </c>
      <c r="E61" s="88">
        <v>1000</v>
      </c>
      <c r="F61" s="88">
        <v>41140</v>
      </c>
      <c r="G61" s="18"/>
      <c r="H61" s="9"/>
      <c r="I61" s="88">
        <v>10000</v>
      </c>
      <c r="J61" s="3"/>
    </row>
    <row r="62" spans="1:10" x14ac:dyDescent="0.35">
      <c r="A62" s="119"/>
      <c r="B62" s="119"/>
      <c r="C62" s="39" t="s">
        <v>336</v>
      </c>
      <c r="D62" s="29">
        <v>44014</v>
      </c>
      <c r="E62" s="88">
        <v>1000</v>
      </c>
      <c r="F62" s="88">
        <v>41300</v>
      </c>
      <c r="G62" s="39" t="s">
        <v>336</v>
      </c>
      <c r="H62" s="29">
        <v>44014</v>
      </c>
      <c r="I62" s="88">
        <v>10000</v>
      </c>
      <c r="J62" s="3"/>
    </row>
    <row r="63" spans="1:10" x14ac:dyDescent="0.35">
      <c r="A63" s="119"/>
      <c r="B63" s="119"/>
      <c r="C63" s="58" t="s">
        <v>457</v>
      </c>
      <c r="D63" s="29">
        <v>44102</v>
      </c>
      <c r="E63" s="88">
        <v>500</v>
      </c>
      <c r="F63" s="88">
        <v>21735</v>
      </c>
      <c r="G63" s="58" t="s">
        <v>458</v>
      </c>
      <c r="H63" s="29">
        <v>44102</v>
      </c>
      <c r="I63" s="88">
        <v>5000</v>
      </c>
      <c r="J63" s="3"/>
    </row>
    <row r="64" spans="1:10" x14ac:dyDescent="0.35">
      <c r="A64" s="119"/>
      <c r="B64" s="119"/>
      <c r="C64" s="71" t="s">
        <v>532</v>
      </c>
      <c r="D64" s="29">
        <v>44165</v>
      </c>
      <c r="E64" s="88">
        <v>500</v>
      </c>
      <c r="F64" s="88">
        <v>21875</v>
      </c>
      <c r="G64" s="71" t="s">
        <v>533</v>
      </c>
      <c r="H64" s="29">
        <v>44165</v>
      </c>
      <c r="I64" s="88">
        <v>5000</v>
      </c>
      <c r="J64" s="3"/>
    </row>
    <row r="65" spans="1:10" x14ac:dyDescent="0.35">
      <c r="A65" s="114" t="s">
        <v>21</v>
      </c>
      <c r="B65" s="114" t="s">
        <v>42</v>
      </c>
      <c r="C65" s="6" t="s">
        <v>227</v>
      </c>
      <c r="D65" s="29">
        <v>43920</v>
      </c>
      <c r="E65" s="88">
        <v>1000</v>
      </c>
      <c r="F65" s="88">
        <v>40400</v>
      </c>
      <c r="G65" s="18"/>
      <c r="H65" s="9"/>
      <c r="I65" s="88">
        <v>10000</v>
      </c>
      <c r="J65" s="3"/>
    </row>
    <row r="66" spans="1:10" x14ac:dyDescent="0.35">
      <c r="A66" s="119"/>
      <c r="B66" s="119"/>
      <c r="C66" s="38" t="s">
        <v>324</v>
      </c>
      <c r="D66" s="29">
        <v>44008</v>
      </c>
      <c r="E66" s="88">
        <v>1000</v>
      </c>
      <c r="F66" s="88">
        <v>40790</v>
      </c>
      <c r="G66" s="38" t="s">
        <v>324</v>
      </c>
      <c r="H66" s="29">
        <v>44008</v>
      </c>
      <c r="I66" s="88">
        <v>10000</v>
      </c>
      <c r="J66" s="3"/>
    </row>
    <row r="67" spans="1:10" x14ac:dyDescent="0.35">
      <c r="A67" s="119"/>
      <c r="B67" s="119"/>
      <c r="C67" s="58" t="s">
        <v>442</v>
      </c>
      <c r="D67" s="29">
        <v>44098</v>
      </c>
      <c r="E67" s="88">
        <v>500</v>
      </c>
      <c r="F67" s="88">
        <v>21870</v>
      </c>
      <c r="G67" s="58" t="s">
        <v>443</v>
      </c>
      <c r="H67" s="29">
        <v>44098</v>
      </c>
      <c r="I67" s="88">
        <v>5000</v>
      </c>
      <c r="J67" s="3"/>
    </row>
    <row r="68" spans="1:10" x14ac:dyDescent="0.35">
      <c r="A68" s="119"/>
      <c r="B68" s="119"/>
      <c r="C68" s="71" t="s">
        <v>534</v>
      </c>
      <c r="D68" s="29">
        <v>44165</v>
      </c>
      <c r="E68" s="88">
        <v>500</v>
      </c>
      <c r="F68" s="88">
        <v>21755</v>
      </c>
      <c r="G68" s="71" t="s">
        <v>535</v>
      </c>
      <c r="H68" s="29">
        <v>44165</v>
      </c>
      <c r="I68" s="88">
        <v>5000</v>
      </c>
      <c r="J68" s="3"/>
    </row>
    <row r="69" spans="1:10" x14ac:dyDescent="0.35">
      <c r="A69" s="114" t="s">
        <v>408</v>
      </c>
      <c r="B69" s="114" t="s">
        <v>43</v>
      </c>
      <c r="C69" s="5" t="s">
        <v>270</v>
      </c>
      <c r="D69" s="29">
        <v>43857</v>
      </c>
      <c r="E69" s="88">
        <v>1000</v>
      </c>
      <c r="F69" s="88">
        <v>41478.769999999997</v>
      </c>
      <c r="G69" s="18"/>
      <c r="H69" s="9"/>
      <c r="I69" s="88">
        <v>10000</v>
      </c>
      <c r="J69" s="3"/>
    </row>
    <row r="70" spans="1:10" x14ac:dyDescent="0.35">
      <c r="A70" s="119"/>
      <c r="B70" s="119"/>
      <c r="C70" s="6" t="s">
        <v>230</v>
      </c>
      <c r="D70" s="29">
        <v>43880</v>
      </c>
      <c r="E70" s="88">
        <v>1000</v>
      </c>
      <c r="F70" s="88">
        <v>40980</v>
      </c>
      <c r="G70" s="18"/>
      <c r="H70" s="9"/>
      <c r="I70" s="88">
        <v>10000</v>
      </c>
      <c r="J70" s="3"/>
    </row>
    <row r="71" spans="1:10" x14ac:dyDescent="0.35">
      <c r="A71" s="119"/>
      <c r="B71" s="119"/>
      <c r="C71" s="35" t="s">
        <v>229</v>
      </c>
      <c r="D71" s="29">
        <v>43942</v>
      </c>
      <c r="E71" s="88">
        <v>1000</v>
      </c>
      <c r="F71" s="88">
        <f>123502.87/3</f>
        <v>41167.623333333329</v>
      </c>
      <c r="G71" s="18"/>
      <c r="H71" s="9"/>
      <c r="I71" s="88">
        <v>10000</v>
      </c>
      <c r="J71" s="3"/>
    </row>
    <row r="72" spans="1:10" x14ac:dyDescent="0.35">
      <c r="A72" s="119"/>
      <c r="B72" s="119"/>
      <c r="C72" s="49" t="s">
        <v>299</v>
      </c>
      <c r="D72" s="29">
        <v>44000</v>
      </c>
      <c r="E72" s="88">
        <v>1000</v>
      </c>
      <c r="F72" s="88">
        <v>41300</v>
      </c>
      <c r="G72" s="18" t="s">
        <v>300</v>
      </c>
      <c r="H72" s="9">
        <v>44001</v>
      </c>
      <c r="I72" s="88">
        <v>10000</v>
      </c>
      <c r="J72" s="3"/>
    </row>
    <row r="73" spans="1:10" x14ac:dyDescent="0.35">
      <c r="A73" s="119"/>
      <c r="B73" s="119"/>
      <c r="C73" s="49" t="s">
        <v>409</v>
      </c>
      <c r="D73" s="29">
        <v>44056</v>
      </c>
      <c r="E73" s="88">
        <v>1000</v>
      </c>
      <c r="F73" s="88">
        <v>43980</v>
      </c>
      <c r="G73" s="49" t="s">
        <v>409</v>
      </c>
      <c r="H73" s="29">
        <v>44056</v>
      </c>
      <c r="I73" s="88">
        <v>10000</v>
      </c>
      <c r="J73" s="3"/>
    </row>
    <row r="74" spans="1:10" x14ac:dyDescent="0.35">
      <c r="A74" s="119"/>
      <c r="B74" s="119"/>
      <c r="C74" s="68" t="s">
        <v>511</v>
      </c>
      <c r="D74" s="29">
        <v>44132</v>
      </c>
      <c r="E74" s="88">
        <v>1000</v>
      </c>
      <c r="F74" s="88">
        <v>43560</v>
      </c>
      <c r="G74" s="68"/>
      <c r="H74" s="29"/>
      <c r="I74" s="88"/>
      <c r="J74" s="3"/>
    </row>
    <row r="75" spans="1:10" x14ac:dyDescent="0.35">
      <c r="A75" s="114" t="s">
        <v>22</v>
      </c>
      <c r="B75" s="114" t="s">
        <v>43</v>
      </c>
      <c r="C75" s="5" t="s">
        <v>271</v>
      </c>
      <c r="D75" s="29">
        <v>43857</v>
      </c>
      <c r="E75" s="88">
        <v>1000</v>
      </c>
      <c r="F75" s="88">
        <v>41478.769999999997</v>
      </c>
      <c r="G75" s="18"/>
      <c r="H75" s="9"/>
      <c r="I75" s="88">
        <v>20000</v>
      </c>
      <c r="J75" s="3"/>
    </row>
    <row r="76" spans="1:10" x14ac:dyDescent="0.35">
      <c r="A76" s="119"/>
      <c r="B76" s="119"/>
      <c r="C76" s="6" t="s">
        <v>228</v>
      </c>
      <c r="D76" s="29">
        <v>43880</v>
      </c>
      <c r="E76" s="88">
        <v>1000</v>
      </c>
      <c r="F76" s="88">
        <v>40980</v>
      </c>
      <c r="G76" s="18"/>
      <c r="H76" s="9"/>
      <c r="I76" s="88">
        <v>20000</v>
      </c>
      <c r="J76" s="3"/>
    </row>
    <row r="77" spans="1:10" x14ac:dyDescent="0.35">
      <c r="A77" s="119"/>
      <c r="B77" s="119"/>
      <c r="C77" s="33" t="s">
        <v>229</v>
      </c>
      <c r="D77" s="29">
        <v>43942</v>
      </c>
      <c r="E77" s="88">
        <v>1000</v>
      </c>
      <c r="F77" s="88">
        <f>123502.87/3</f>
        <v>41167.623333333329</v>
      </c>
      <c r="G77" s="18"/>
      <c r="H77" s="9"/>
      <c r="I77" s="88">
        <v>20000</v>
      </c>
      <c r="J77" s="3"/>
    </row>
    <row r="78" spans="1:10" x14ac:dyDescent="0.35">
      <c r="A78" s="119"/>
      <c r="B78" s="119"/>
      <c r="C78" s="35" t="s">
        <v>303</v>
      </c>
      <c r="D78" s="29">
        <v>44000</v>
      </c>
      <c r="E78" s="88">
        <v>1000</v>
      </c>
      <c r="F78" s="88">
        <v>41300</v>
      </c>
      <c r="G78" s="18" t="s">
        <v>304</v>
      </c>
      <c r="H78" s="9">
        <v>44001</v>
      </c>
      <c r="I78" s="88">
        <v>20000</v>
      </c>
      <c r="J78" s="3"/>
    </row>
    <row r="79" spans="1:10" x14ac:dyDescent="0.35">
      <c r="A79" s="119"/>
      <c r="B79" s="119"/>
      <c r="C79" s="68" t="s">
        <v>506</v>
      </c>
      <c r="D79" s="29">
        <v>44132</v>
      </c>
      <c r="E79" s="88">
        <v>1000</v>
      </c>
      <c r="F79" s="88">
        <f>23417.85+19998.8</f>
        <v>43416.649999999994</v>
      </c>
      <c r="G79" s="18"/>
      <c r="H79" s="9"/>
      <c r="I79" s="88"/>
      <c r="J79" s="3"/>
    </row>
    <row r="80" spans="1:10" x14ac:dyDescent="0.35">
      <c r="A80" s="114" t="s">
        <v>407</v>
      </c>
      <c r="B80" s="114" t="s">
        <v>43</v>
      </c>
      <c r="C80" s="6" t="s">
        <v>231</v>
      </c>
      <c r="D80" s="29">
        <v>43880</v>
      </c>
      <c r="E80" s="88">
        <v>1000</v>
      </c>
      <c r="F80" s="88">
        <v>40980</v>
      </c>
      <c r="G80" s="18"/>
      <c r="H80" s="9"/>
      <c r="I80" s="88">
        <v>20000</v>
      </c>
      <c r="J80" s="3"/>
    </row>
    <row r="81" spans="1:10" x14ac:dyDescent="0.35">
      <c r="A81" s="119"/>
      <c r="B81" s="119"/>
      <c r="C81" s="33" t="s">
        <v>229</v>
      </c>
      <c r="D81" s="29">
        <v>43942</v>
      </c>
      <c r="E81" s="88">
        <v>1000</v>
      </c>
      <c r="F81" s="88">
        <f>123502.87/3</f>
        <v>41167.623333333329</v>
      </c>
      <c r="G81" s="18"/>
      <c r="H81" s="9"/>
      <c r="I81" s="88">
        <v>20000</v>
      </c>
      <c r="J81" s="3"/>
    </row>
    <row r="82" spans="1:10" x14ac:dyDescent="0.35">
      <c r="A82" s="119"/>
      <c r="B82" s="119"/>
      <c r="C82" s="49" t="s">
        <v>301</v>
      </c>
      <c r="D82" s="29">
        <v>44000</v>
      </c>
      <c r="E82" s="88">
        <v>1000</v>
      </c>
      <c r="F82" s="88">
        <v>41300</v>
      </c>
      <c r="G82" s="18" t="s">
        <v>302</v>
      </c>
      <c r="H82" s="9">
        <v>44001</v>
      </c>
      <c r="I82" s="88">
        <v>20000</v>
      </c>
      <c r="J82" s="3"/>
    </row>
    <row r="83" spans="1:10" x14ac:dyDescent="0.35">
      <c r="A83" s="119"/>
      <c r="B83" s="119"/>
      <c r="C83" s="49" t="s">
        <v>406</v>
      </c>
      <c r="D83" s="29">
        <v>44056</v>
      </c>
      <c r="E83" s="88">
        <v>1000</v>
      </c>
      <c r="F83" s="88">
        <v>43980</v>
      </c>
      <c r="G83" s="49" t="s">
        <v>406</v>
      </c>
      <c r="H83" s="29">
        <v>44056</v>
      </c>
      <c r="I83" s="88">
        <v>20000</v>
      </c>
      <c r="J83" s="3"/>
    </row>
    <row r="84" spans="1:10" x14ac:dyDescent="0.35">
      <c r="A84" s="119"/>
      <c r="B84" s="119"/>
      <c r="C84" s="68" t="s">
        <v>507</v>
      </c>
      <c r="D84" s="29">
        <v>44132</v>
      </c>
      <c r="E84" s="88">
        <v>1000</v>
      </c>
      <c r="F84" s="88">
        <v>43560</v>
      </c>
      <c r="G84" s="68"/>
      <c r="H84" s="29"/>
      <c r="I84" s="88"/>
      <c r="J84" s="3"/>
    </row>
    <row r="85" spans="1:10" x14ac:dyDescent="0.35">
      <c r="A85" s="116" t="s">
        <v>289</v>
      </c>
      <c r="B85" s="117" t="s">
        <v>43</v>
      </c>
      <c r="C85" s="35"/>
      <c r="D85" s="29"/>
      <c r="E85" s="88"/>
      <c r="F85" s="88"/>
      <c r="G85" s="18"/>
      <c r="H85" s="9"/>
      <c r="I85" s="88"/>
      <c r="J85" s="3"/>
    </row>
    <row r="86" spans="1:10" x14ac:dyDescent="0.35">
      <c r="A86" s="116"/>
      <c r="B86" s="118"/>
      <c r="C86" s="35"/>
      <c r="D86" s="29"/>
      <c r="E86" s="88"/>
      <c r="F86" s="88"/>
      <c r="G86" s="18"/>
      <c r="H86" s="9"/>
      <c r="I86" s="88"/>
      <c r="J86" s="3"/>
    </row>
    <row r="87" spans="1:10" x14ac:dyDescent="0.35">
      <c r="A87" s="128" t="s">
        <v>290</v>
      </c>
      <c r="B87" s="128" t="s">
        <v>43</v>
      </c>
      <c r="C87" s="35" t="s">
        <v>295</v>
      </c>
      <c r="D87" s="29">
        <v>44000</v>
      </c>
      <c r="E87" s="88">
        <v>1000</v>
      </c>
      <c r="F87" s="88">
        <v>41300</v>
      </c>
      <c r="G87" s="18" t="s">
        <v>296</v>
      </c>
      <c r="H87" s="9">
        <v>44001</v>
      </c>
      <c r="I87" s="88">
        <v>20000</v>
      </c>
      <c r="J87" s="3"/>
    </row>
    <row r="88" spans="1:10" x14ac:dyDescent="0.35">
      <c r="A88" s="128"/>
      <c r="B88" s="128"/>
      <c r="C88" s="49" t="s">
        <v>410</v>
      </c>
      <c r="D88" s="29">
        <v>44056</v>
      </c>
      <c r="E88" s="88">
        <v>1000</v>
      </c>
      <c r="F88" s="88">
        <v>43980</v>
      </c>
      <c r="G88" s="49" t="s">
        <v>410</v>
      </c>
      <c r="H88" s="29">
        <v>44056</v>
      </c>
      <c r="I88" s="88">
        <v>20000</v>
      </c>
      <c r="J88" s="3"/>
    </row>
    <row r="89" spans="1:10" x14ac:dyDescent="0.35">
      <c r="A89" s="128"/>
      <c r="B89" s="128"/>
      <c r="C89" s="68" t="s">
        <v>509</v>
      </c>
      <c r="D89" s="29">
        <v>44132</v>
      </c>
      <c r="E89" s="88">
        <v>1000</v>
      </c>
      <c r="F89" s="88">
        <v>43560</v>
      </c>
      <c r="G89" s="68"/>
      <c r="H89" s="29"/>
      <c r="I89" s="88"/>
      <c r="J89" s="3"/>
    </row>
    <row r="90" spans="1:10" x14ac:dyDescent="0.35">
      <c r="A90" s="128" t="s">
        <v>292</v>
      </c>
      <c r="B90" s="128" t="s">
        <v>43</v>
      </c>
      <c r="C90" s="35" t="s">
        <v>293</v>
      </c>
      <c r="D90" s="29">
        <v>44000</v>
      </c>
      <c r="E90" s="88">
        <v>1000</v>
      </c>
      <c r="F90" s="88">
        <v>41300</v>
      </c>
      <c r="G90" s="18" t="s">
        <v>294</v>
      </c>
      <c r="H90" s="9">
        <v>44001</v>
      </c>
      <c r="I90" s="88">
        <v>20000</v>
      </c>
      <c r="J90" s="3"/>
    </row>
    <row r="91" spans="1:10" x14ac:dyDescent="0.35">
      <c r="A91" s="128"/>
      <c r="B91" s="128"/>
      <c r="C91" s="49" t="s">
        <v>404</v>
      </c>
      <c r="D91" s="29">
        <v>44056</v>
      </c>
      <c r="E91" s="88">
        <v>1000</v>
      </c>
      <c r="F91" s="88">
        <v>43980</v>
      </c>
      <c r="G91" s="49" t="s">
        <v>404</v>
      </c>
      <c r="H91" s="29">
        <v>44056</v>
      </c>
      <c r="I91" s="88">
        <v>20000</v>
      </c>
      <c r="J91" s="3"/>
    </row>
    <row r="92" spans="1:10" x14ac:dyDescent="0.35">
      <c r="A92" s="128"/>
      <c r="B92" s="128"/>
      <c r="C92" s="68" t="s">
        <v>508</v>
      </c>
      <c r="D92" s="29">
        <v>44132</v>
      </c>
      <c r="E92" s="88">
        <v>1000</v>
      </c>
      <c r="F92" s="88">
        <v>43560</v>
      </c>
      <c r="G92" s="68"/>
      <c r="H92" s="29"/>
      <c r="I92" s="88"/>
      <c r="J92" s="3"/>
    </row>
    <row r="93" spans="1:10" x14ac:dyDescent="0.35">
      <c r="A93" s="128" t="s">
        <v>291</v>
      </c>
      <c r="B93" s="119" t="s">
        <v>43</v>
      </c>
      <c r="C93" s="35" t="s">
        <v>297</v>
      </c>
      <c r="D93" s="29">
        <v>44000</v>
      </c>
      <c r="E93" s="88">
        <v>1000</v>
      </c>
      <c r="F93" s="88">
        <v>41300</v>
      </c>
      <c r="G93" s="18" t="s">
        <v>298</v>
      </c>
      <c r="H93" s="9">
        <v>44001</v>
      </c>
      <c r="I93" s="88">
        <v>20000</v>
      </c>
      <c r="J93" s="3"/>
    </row>
    <row r="94" spans="1:10" x14ac:dyDescent="0.35">
      <c r="A94" s="128"/>
      <c r="B94" s="119"/>
      <c r="C94" s="49" t="s">
        <v>403</v>
      </c>
      <c r="D94" s="29">
        <v>44060</v>
      </c>
      <c r="E94" s="88">
        <v>1000</v>
      </c>
      <c r="F94" s="88">
        <v>43980</v>
      </c>
      <c r="G94" s="49" t="s">
        <v>403</v>
      </c>
      <c r="H94" s="29">
        <v>44060</v>
      </c>
      <c r="I94" s="88">
        <v>20000</v>
      </c>
      <c r="J94" s="3"/>
    </row>
    <row r="95" spans="1:10" x14ac:dyDescent="0.35">
      <c r="A95" s="128"/>
      <c r="B95" s="119"/>
      <c r="C95" s="68" t="s">
        <v>510</v>
      </c>
      <c r="D95" s="29">
        <v>44132</v>
      </c>
      <c r="E95" s="88">
        <v>1000</v>
      </c>
      <c r="F95" s="88">
        <v>43560</v>
      </c>
      <c r="G95" s="68"/>
      <c r="H95" s="29"/>
      <c r="I95" s="88"/>
      <c r="J95" s="3"/>
    </row>
    <row r="96" spans="1:10" x14ac:dyDescent="0.35">
      <c r="A96" s="72" t="s">
        <v>405</v>
      </c>
      <c r="B96" s="72" t="s">
        <v>43</v>
      </c>
      <c r="C96" s="6" t="s">
        <v>232</v>
      </c>
      <c r="D96" s="29">
        <v>43880</v>
      </c>
      <c r="E96" s="88">
        <v>1000</v>
      </c>
      <c r="F96" s="88">
        <v>40980</v>
      </c>
      <c r="G96" s="18"/>
      <c r="H96" s="9"/>
      <c r="I96" s="88">
        <v>20000</v>
      </c>
      <c r="J96" s="3"/>
    </row>
    <row r="97" spans="1:10" x14ac:dyDescent="0.35">
      <c r="A97" s="72" t="s">
        <v>252</v>
      </c>
      <c r="B97" s="72" t="s">
        <v>43</v>
      </c>
      <c r="C97" s="5" t="s">
        <v>253</v>
      </c>
      <c r="D97" s="29">
        <v>43902</v>
      </c>
      <c r="E97" s="88">
        <v>1000</v>
      </c>
      <c r="F97" s="88">
        <v>41250</v>
      </c>
      <c r="G97" s="18">
        <v>7120027517</v>
      </c>
      <c r="H97" s="9">
        <v>43894</v>
      </c>
      <c r="I97" s="88">
        <v>20000</v>
      </c>
      <c r="J97" s="3"/>
    </row>
    <row r="98" spans="1:10" x14ac:dyDescent="0.35">
      <c r="A98" s="1" t="s">
        <v>23</v>
      </c>
      <c r="B98" s="1" t="s">
        <v>44</v>
      </c>
      <c r="C98" s="1" t="s">
        <v>551</v>
      </c>
      <c r="D98" s="29">
        <v>44165</v>
      </c>
      <c r="E98" s="88">
        <v>1750</v>
      </c>
      <c r="F98" s="88">
        <v>75670</v>
      </c>
      <c r="G98" s="1" t="s">
        <v>552</v>
      </c>
      <c r="H98" s="29">
        <v>44165</v>
      </c>
      <c r="I98" s="88">
        <v>5000</v>
      </c>
      <c r="J98" s="3"/>
    </row>
    <row r="99" spans="1:10" x14ac:dyDescent="0.35">
      <c r="A99" s="1" t="s">
        <v>567</v>
      </c>
      <c r="B99" s="1" t="s">
        <v>44</v>
      </c>
      <c r="C99" s="1" t="s">
        <v>568</v>
      </c>
      <c r="D99" s="29">
        <v>44165</v>
      </c>
      <c r="E99" s="88">
        <v>2500</v>
      </c>
      <c r="F99" s="88">
        <f>106846.04+1218</f>
        <v>108064.04</v>
      </c>
      <c r="G99" s="1" t="s">
        <v>569</v>
      </c>
      <c r="H99" s="29">
        <v>44165</v>
      </c>
      <c r="I99" s="88">
        <v>5000</v>
      </c>
      <c r="J99" s="3"/>
    </row>
    <row r="100" spans="1:10" x14ac:dyDescent="0.35">
      <c r="A100" s="1" t="s">
        <v>570</v>
      </c>
      <c r="B100" s="1" t="s">
        <v>44</v>
      </c>
      <c r="C100" s="1" t="s">
        <v>571</v>
      </c>
      <c r="D100" s="29">
        <v>44165</v>
      </c>
      <c r="E100" s="88">
        <v>2500</v>
      </c>
      <c r="F100" s="88">
        <f>107451.4+630</f>
        <v>108081.4</v>
      </c>
      <c r="G100" s="1" t="s">
        <v>572</v>
      </c>
      <c r="H100" s="29">
        <v>44165</v>
      </c>
      <c r="I100" s="88">
        <v>5000</v>
      </c>
      <c r="J100" s="3"/>
    </row>
    <row r="101" spans="1:10" x14ac:dyDescent="0.35">
      <c r="A101" s="1" t="s">
        <v>573</v>
      </c>
      <c r="B101" s="1" t="s">
        <v>44</v>
      </c>
      <c r="C101" s="1" t="s">
        <v>574</v>
      </c>
      <c r="D101" s="29">
        <v>44165</v>
      </c>
      <c r="E101" s="88">
        <v>2500</v>
      </c>
      <c r="F101" s="88">
        <v>108100</v>
      </c>
      <c r="G101" s="1" t="s">
        <v>575</v>
      </c>
      <c r="H101" s="29">
        <v>44165</v>
      </c>
      <c r="I101" s="88">
        <v>5000</v>
      </c>
      <c r="J101" s="3"/>
    </row>
    <row r="102" spans="1:10" x14ac:dyDescent="0.35">
      <c r="A102" s="1" t="s">
        <v>576</v>
      </c>
      <c r="B102" s="1" t="s">
        <v>44</v>
      </c>
      <c r="C102" s="1" t="s">
        <v>561</v>
      </c>
      <c r="D102" s="29">
        <v>44165</v>
      </c>
      <c r="E102" s="88">
        <v>2500</v>
      </c>
      <c r="F102" s="88">
        <v>108800</v>
      </c>
      <c r="G102" s="1" t="s">
        <v>577</v>
      </c>
      <c r="H102" s="29">
        <v>44165</v>
      </c>
      <c r="I102" s="88">
        <v>5000</v>
      </c>
      <c r="J102" s="3"/>
    </row>
    <row r="103" spans="1:10" x14ac:dyDescent="0.35">
      <c r="A103" s="1" t="s">
        <v>578</v>
      </c>
      <c r="B103" s="1" t="s">
        <v>44</v>
      </c>
      <c r="C103" s="1" t="s">
        <v>579</v>
      </c>
      <c r="D103" s="29">
        <v>44165</v>
      </c>
      <c r="E103" s="88">
        <v>3500</v>
      </c>
      <c r="F103" s="88">
        <v>152740</v>
      </c>
      <c r="G103" s="1" t="s">
        <v>580</v>
      </c>
      <c r="H103" s="29">
        <v>44165</v>
      </c>
      <c r="I103" s="88">
        <v>5000</v>
      </c>
      <c r="J103" s="3"/>
    </row>
    <row r="104" spans="1:10" x14ac:dyDescent="0.35">
      <c r="A104" s="80" t="s">
        <v>24</v>
      </c>
      <c r="B104" s="1" t="s">
        <v>44</v>
      </c>
      <c r="C104" s="1"/>
      <c r="D104" s="32"/>
      <c r="E104" s="88"/>
      <c r="F104" s="88"/>
      <c r="G104" s="18"/>
      <c r="H104" s="9"/>
      <c r="I104" s="88"/>
      <c r="J104" s="3"/>
    </row>
    <row r="105" spans="1:10" x14ac:dyDescent="0.35">
      <c r="A105" s="1" t="s">
        <v>564</v>
      </c>
      <c r="B105" s="1" t="s">
        <v>44</v>
      </c>
      <c r="C105" s="1" t="s">
        <v>565</v>
      </c>
      <c r="D105" s="29">
        <v>44165</v>
      </c>
      <c r="E105" s="88">
        <v>2500</v>
      </c>
      <c r="F105" s="88">
        <v>108800</v>
      </c>
      <c r="G105" s="1" t="s">
        <v>566</v>
      </c>
      <c r="H105" s="29">
        <v>44165</v>
      </c>
      <c r="I105" s="88">
        <v>5000</v>
      </c>
      <c r="J105" s="3"/>
    </row>
    <row r="106" spans="1:10" x14ac:dyDescent="0.35">
      <c r="A106" s="1" t="s">
        <v>25</v>
      </c>
      <c r="B106" s="1" t="s">
        <v>44</v>
      </c>
      <c r="C106" s="1" t="s">
        <v>562</v>
      </c>
      <c r="D106" s="29">
        <v>44165</v>
      </c>
      <c r="E106" s="88">
        <v>1750</v>
      </c>
      <c r="F106" s="88">
        <v>75985</v>
      </c>
      <c r="G106" s="1" t="s">
        <v>563</v>
      </c>
      <c r="H106" s="29">
        <v>44165</v>
      </c>
      <c r="I106" s="88">
        <v>15000</v>
      </c>
      <c r="J106" s="3"/>
    </row>
    <row r="107" spans="1:10" x14ac:dyDescent="0.35">
      <c r="A107" s="1" t="s">
        <v>26</v>
      </c>
      <c r="B107" s="1" t="s">
        <v>44</v>
      </c>
      <c r="C107" s="1" t="s">
        <v>557</v>
      </c>
      <c r="D107" s="29">
        <v>44165</v>
      </c>
      <c r="E107" s="88">
        <v>1750</v>
      </c>
      <c r="F107" s="88">
        <v>75670</v>
      </c>
      <c r="G107" s="1" t="s">
        <v>558</v>
      </c>
      <c r="H107" s="29">
        <v>44165</v>
      </c>
      <c r="I107" s="88">
        <v>5000</v>
      </c>
      <c r="J107" s="3"/>
    </row>
    <row r="108" spans="1:10" x14ac:dyDescent="0.35">
      <c r="A108" s="1" t="s">
        <v>27</v>
      </c>
      <c r="B108" s="1" t="s">
        <v>44</v>
      </c>
      <c r="C108" s="1" t="s">
        <v>559</v>
      </c>
      <c r="D108" s="29">
        <v>44165</v>
      </c>
      <c r="E108" s="88">
        <v>1750</v>
      </c>
      <c r="F108" s="88">
        <v>75985</v>
      </c>
      <c r="G108" s="1" t="s">
        <v>560</v>
      </c>
      <c r="H108" s="29">
        <v>44165</v>
      </c>
      <c r="I108" s="88">
        <v>15000</v>
      </c>
      <c r="J108" s="3"/>
    </row>
    <row r="109" spans="1:10" x14ac:dyDescent="0.35">
      <c r="A109" s="1" t="s">
        <v>28</v>
      </c>
      <c r="B109" s="1" t="s">
        <v>44</v>
      </c>
      <c r="C109" s="1" t="s">
        <v>555</v>
      </c>
      <c r="D109" s="29">
        <v>44165</v>
      </c>
      <c r="E109" s="88">
        <v>1750</v>
      </c>
      <c r="F109" s="88">
        <v>75670</v>
      </c>
      <c r="G109" s="1" t="s">
        <v>556</v>
      </c>
      <c r="H109" s="29">
        <v>44165</v>
      </c>
      <c r="I109" s="88">
        <v>5000</v>
      </c>
      <c r="J109" s="3"/>
    </row>
    <row r="110" spans="1:10" x14ac:dyDescent="0.35">
      <c r="A110" s="1" t="s">
        <v>29</v>
      </c>
      <c r="B110" s="1" t="s">
        <v>44</v>
      </c>
      <c r="C110" s="1" t="s">
        <v>545</v>
      </c>
      <c r="D110" s="29">
        <v>44165</v>
      </c>
      <c r="E110" s="88">
        <v>1750</v>
      </c>
      <c r="F110" s="88">
        <v>75670</v>
      </c>
      <c r="G110" s="1" t="s">
        <v>546</v>
      </c>
      <c r="H110" s="29">
        <v>44165</v>
      </c>
      <c r="I110" s="88">
        <v>15000</v>
      </c>
      <c r="J110" s="3"/>
    </row>
    <row r="111" spans="1:10" x14ac:dyDescent="0.35">
      <c r="A111" s="1" t="s">
        <v>30</v>
      </c>
      <c r="B111" s="1" t="s">
        <v>44</v>
      </c>
      <c r="C111" s="1" t="s">
        <v>547</v>
      </c>
      <c r="D111" s="29">
        <v>44165</v>
      </c>
      <c r="E111" s="88">
        <v>1750</v>
      </c>
      <c r="F111" s="88">
        <v>75670</v>
      </c>
      <c r="G111" s="1" t="s">
        <v>548</v>
      </c>
      <c r="H111" s="29">
        <v>44165</v>
      </c>
      <c r="I111" s="88">
        <v>15000</v>
      </c>
      <c r="J111" s="3"/>
    </row>
    <row r="112" spans="1:10" x14ac:dyDescent="0.35">
      <c r="A112" s="1" t="s">
        <v>31</v>
      </c>
      <c r="B112" s="1" t="s">
        <v>44</v>
      </c>
      <c r="C112" s="1" t="s">
        <v>553</v>
      </c>
      <c r="D112" s="29">
        <v>44165</v>
      </c>
      <c r="E112" s="88">
        <v>1750</v>
      </c>
      <c r="F112" s="88">
        <v>75670</v>
      </c>
      <c r="G112" s="1" t="s">
        <v>554</v>
      </c>
      <c r="H112" s="29">
        <v>44165</v>
      </c>
      <c r="I112" s="88">
        <v>15000</v>
      </c>
      <c r="J112" s="3"/>
    </row>
    <row r="113" spans="1:10" x14ac:dyDescent="0.35">
      <c r="A113" s="1" t="s">
        <v>32</v>
      </c>
      <c r="B113" s="1" t="s">
        <v>44</v>
      </c>
      <c r="C113" s="1" t="s">
        <v>549</v>
      </c>
      <c r="D113" s="29">
        <v>44165</v>
      </c>
      <c r="E113" s="88">
        <v>1750</v>
      </c>
      <c r="F113" s="88">
        <v>75670</v>
      </c>
      <c r="G113" s="1" t="s">
        <v>550</v>
      </c>
      <c r="H113" s="29">
        <v>44165</v>
      </c>
      <c r="I113" s="88">
        <v>15000</v>
      </c>
      <c r="J113" s="3"/>
    </row>
    <row r="114" spans="1:10" x14ac:dyDescent="0.35">
      <c r="A114" s="1" t="s">
        <v>33</v>
      </c>
      <c r="B114" s="1" t="s">
        <v>44</v>
      </c>
      <c r="C114" s="1" t="s">
        <v>240</v>
      </c>
      <c r="D114" s="29">
        <v>43866</v>
      </c>
      <c r="E114" s="88">
        <v>1750</v>
      </c>
      <c r="F114" s="88">
        <v>72117</v>
      </c>
      <c r="G114" s="18">
        <v>7120027053</v>
      </c>
      <c r="H114" s="9">
        <v>43857</v>
      </c>
      <c r="I114" s="88"/>
      <c r="J114" s="3"/>
    </row>
    <row r="115" spans="1:10" x14ac:dyDescent="0.35">
      <c r="A115" s="1" t="s">
        <v>34</v>
      </c>
      <c r="B115" s="1" t="s">
        <v>44</v>
      </c>
      <c r="C115" s="1" t="s">
        <v>238</v>
      </c>
      <c r="D115" s="29">
        <v>43838</v>
      </c>
      <c r="E115" s="88">
        <v>1750</v>
      </c>
      <c r="F115" s="88">
        <v>72397.5</v>
      </c>
      <c r="G115" s="18">
        <v>7120026568</v>
      </c>
      <c r="H115" s="9">
        <v>43812</v>
      </c>
      <c r="I115" s="88"/>
      <c r="J115" s="3"/>
    </row>
    <row r="116" spans="1:10" x14ac:dyDescent="0.35">
      <c r="A116" s="1" t="s">
        <v>35</v>
      </c>
      <c r="B116" s="1" t="s">
        <v>44</v>
      </c>
      <c r="C116" s="1" t="s">
        <v>241</v>
      </c>
      <c r="D116" s="29">
        <v>43838</v>
      </c>
      <c r="E116" s="88">
        <v>1750</v>
      </c>
      <c r="F116" s="88">
        <v>72397.5</v>
      </c>
      <c r="G116" s="18"/>
      <c r="H116" s="9"/>
      <c r="I116" s="88"/>
      <c r="J116" s="3"/>
    </row>
    <row r="117" spans="1:10" x14ac:dyDescent="0.35">
      <c r="A117" s="1" t="s">
        <v>36</v>
      </c>
      <c r="B117" s="1" t="s">
        <v>44</v>
      </c>
      <c r="C117" s="1" t="s">
        <v>237</v>
      </c>
      <c r="D117" s="29">
        <v>43838</v>
      </c>
      <c r="E117" s="88">
        <v>1750</v>
      </c>
      <c r="F117" s="88">
        <v>72397.5</v>
      </c>
      <c r="G117" s="18">
        <v>7120026568</v>
      </c>
      <c r="H117" s="9">
        <v>43812</v>
      </c>
      <c r="I117" s="88"/>
      <c r="J117" s="3"/>
    </row>
    <row r="118" spans="1:10" x14ac:dyDescent="0.35">
      <c r="A118" s="1" t="s">
        <v>37</v>
      </c>
      <c r="B118" s="1" t="s">
        <v>44</v>
      </c>
      <c r="C118" s="1" t="s">
        <v>235</v>
      </c>
      <c r="D118" s="29">
        <v>43838</v>
      </c>
      <c r="E118" s="88">
        <v>1750</v>
      </c>
      <c r="F118" s="88">
        <v>72397.5</v>
      </c>
      <c r="G118" s="18">
        <v>7120026568</v>
      </c>
      <c r="H118" s="9">
        <v>43812</v>
      </c>
      <c r="I118" s="88"/>
      <c r="J118" s="3"/>
    </row>
    <row r="119" spans="1:10" x14ac:dyDescent="0.35">
      <c r="A119" s="1" t="s">
        <v>38</v>
      </c>
      <c r="B119" s="1" t="s">
        <v>44</v>
      </c>
      <c r="C119" s="1" t="s">
        <v>236</v>
      </c>
      <c r="D119" s="29">
        <v>43838</v>
      </c>
      <c r="E119" s="88">
        <v>1750</v>
      </c>
      <c r="F119" s="88">
        <v>72397.5</v>
      </c>
      <c r="G119" s="18">
        <v>7120026568</v>
      </c>
      <c r="H119" s="9">
        <v>43812</v>
      </c>
      <c r="I119" s="88"/>
      <c r="J119" s="3"/>
    </row>
    <row r="120" spans="1:10" x14ac:dyDescent="0.35">
      <c r="A120" s="112" t="s">
        <v>72</v>
      </c>
      <c r="B120" s="114" t="s">
        <v>44</v>
      </c>
      <c r="C120" s="1" t="s">
        <v>234</v>
      </c>
      <c r="D120" s="29">
        <v>43838</v>
      </c>
      <c r="E120" s="88">
        <v>1750</v>
      </c>
      <c r="F120" s="88">
        <v>71452.5</v>
      </c>
      <c r="G120" s="18">
        <v>7120026481</v>
      </c>
      <c r="H120" s="9">
        <v>43803</v>
      </c>
      <c r="I120" s="88"/>
      <c r="J120" s="3"/>
    </row>
    <row r="121" spans="1:10" x14ac:dyDescent="0.35">
      <c r="A121" s="115"/>
      <c r="B121" s="115"/>
      <c r="C121" s="1" t="s">
        <v>591</v>
      </c>
      <c r="D121" s="29">
        <v>44167</v>
      </c>
      <c r="E121" s="88">
        <v>1750</v>
      </c>
      <c r="F121" s="88">
        <v>75407.5</v>
      </c>
      <c r="G121" s="1" t="s">
        <v>592</v>
      </c>
      <c r="H121" s="29">
        <v>44167</v>
      </c>
      <c r="I121" s="88">
        <v>5000</v>
      </c>
    </row>
    <row r="122" spans="1:10" x14ac:dyDescent="0.35">
      <c r="A122" s="112" t="s">
        <v>73</v>
      </c>
      <c r="B122" s="114" t="s">
        <v>44</v>
      </c>
      <c r="C122" s="1" t="s">
        <v>233</v>
      </c>
      <c r="D122" s="29">
        <v>43838</v>
      </c>
      <c r="E122" s="88">
        <v>1750</v>
      </c>
      <c r="F122" s="88">
        <v>71452.5</v>
      </c>
      <c r="G122" s="18">
        <v>7120026481</v>
      </c>
      <c r="H122" s="9">
        <v>43803</v>
      </c>
      <c r="I122" s="88"/>
    </row>
    <row r="123" spans="1:10" x14ac:dyDescent="0.35">
      <c r="A123" s="115"/>
      <c r="B123" s="115"/>
      <c r="C123" s="1" t="s">
        <v>593</v>
      </c>
      <c r="D123" s="29">
        <v>44167</v>
      </c>
      <c r="E123" s="88">
        <v>1750</v>
      </c>
      <c r="F123" s="88">
        <v>75407.5</v>
      </c>
      <c r="G123" s="1" t="s">
        <v>594</v>
      </c>
      <c r="H123" s="29">
        <v>44167</v>
      </c>
      <c r="I123" s="88">
        <v>5000</v>
      </c>
    </row>
    <row r="124" spans="1:10" x14ac:dyDescent="0.35">
      <c r="A124" s="112" t="s">
        <v>74</v>
      </c>
      <c r="B124" s="114" t="s">
        <v>44</v>
      </c>
      <c r="C124" s="1" t="s">
        <v>239</v>
      </c>
      <c r="D124" s="29">
        <v>43838</v>
      </c>
      <c r="E124" s="88">
        <v>1750</v>
      </c>
      <c r="F124" s="88">
        <v>71452.5</v>
      </c>
      <c r="G124" s="18">
        <v>7120026481</v>
      </c>
      <c r="H124" s="9">
        <v>43803</v>
      </c>
      <c r="I124" s="88"/>
    </row>
    <row r="125" spans="1:10" x14ac:dyDescent="0.35">
      <c r="A125" s="113"/>
      <c r="B125" s="115"/>
      <c r="C125" s="1" t="s">
        <v>589</v>
      </c>
      <c r="D125" s="29">
        <v>44167</v>
      </c>
      <c r="E125" s="88">
        <v>1750</v>
      </c>
      <c r="F125" s="88">
        <v>75407.5</v>
      </c>
      <c r="G125" s="1" t="s">
        <v>590</v>
      </c>
      <c r="H125" s="29">
        <v>44167</v>
      </c>
      <c r="I125" s="88">
        <v>5000</v>
      </c>
    </row>
    <row r="126" spans="1:10" x14ac:dyDescent="0.35">
      <c r="A126" s="12" t="s">
        <v>75</v>
      </c>
      <c r="B126" s="1" t="s">
        <v>44</v>
      </c>
      <c r="C126" s="1" t="s">
        <v>597</v>
      </c>
      <c r="D126" s="29">
        <v>44546</v>
      </c>
      <c r="E126" s="88">
        <v>2500</v>
      </c>
      <c r="F126" s="88">
        <v>109200</v>
      </c>
      <c r="G126" s="1" t="s">
        <v>597</v>
      </c>
      <c r="H126" s="29">
        <v>44546</v>
      </c>
      <c r="I126" s="88">
        <v>5000</v>
      </c>
    </row>
    <row r="127" spans="1:10" ht="26.15" customHeight="1" x14ac:dyDescent="0.35">
      <c r="A127" s="127" t="s">
        <v>603</v>
      </c>
      <c r="B127" s="127"/>
      <c r="C127" s="127"/>
      <c r="D127" s="127"/>
      <c r="E127" s="106">
        <f>SUM(E5:E126)</f>
        <v>188370</v>
      </c>
      <c r="F127" s="106">
        <f>SUM(F5:F126)</f>
        <v>7937774.4400000004</v>
      </c>
      <c r="G127" s="107"/>
      <c r="H127" s="107"/>
      <c r="I127" s="106">
        <f>SUM(I5:I126)</f>
        <v>4343304.32</v>
      </c>
    </row>
    <row r="130" spans="6:7" x14ac:dyDescent="0.35">
      <c r="F130" s="110"/>
    </row>
    <row r="132" spans="6:7" ht="21" x14ac:dyDescent="0.5">
      <c r="G132" s="111"/>
    </row>
  </sheetData>
  <mergeCells count="63">
    <mergeCell ref="G3:G4"/>
    <mergeCell ref="H3:H4"/>
    <mergeCell ref="A127:D127"/>
    <mergeCell ref="A61:A64"/>
    <mergeCell ref="B61:B64"/>
    <mergeCell ref="A69:A74"/>
    <mergeCell ref="B69:B74"/>
    <mergeCell ref="A75:A79"/>
    <mergeCell ref="B75:B79"/>
    <mergeCell ref="B93:B95"/>
    <mergeCell ref="A87:A89"/>
    <mergeCell ref="A90:A92"/>
    <mergeCell ref="A93:A95"/>
    <mergeCell ref="B90:B92"/>
    <mergeCell ref="B87:B89"/>
    <mergeCell ref="A14:A15"/>
    <mergeCell ref="B14:B15"/>
    <mergeCell ref="E3:F3"/>
    <mergeCell ref="A3:A4"/>
    <mergeCell ref="B3:B4"/>
    <mergeCell ref="C3:C4"/>
    <mergeCell ref="A5:A8"/>
    <mergeCell ref="B5:B8"/>
    <mergeCell ref="D3:D4"/>
    <mergeCell ref="A9:A13"/>
    <mergeCell ref="B9:B13"/>
    <mergeCell ref="B33:B38"/>
    <mergeCell ref="A16:A17"/>
    <mergeCell ref="B16:B17"/>
    <mergeCell ref="A20:A24"/>
    <mergeCell ref="A25:A27"/>
    <mergeCell ref="B20:B24"/>
    <mergeCell ref="B25:B27"/>
    <mergeCell ref="A18:A19"/>
    <mergeCell ref="B18:B19"/>
    <mergeCell ref="A1:I1"/>
    <mergeCell ref="A80:A84"/>
    <mergeCell ref="B80:B84"/>
    <mergeCell ref="B46:B49"/>
    <mergeCell ref="A46:A49"/>
    <mergeCell ref="A50:A53"/>
    <mergeCell ref="B50:B53"/>
    <mergeCell ref="A54:A56"/>
    <mergeCell ref="B54:B56"/>
    <mergeCell ref="A39:A41"/>
    <mergeCell ref="A42:A45"/>
    <mergeCell ref="B40:B41"/>
    <mergeCell ref="B42:B45"/>
    <mergeCell ref="A28:A32"/>
    <mergeCell ref="B28:B32"/>
    <mergeCell ref="A33:A38"/>
    <mergeCell ref="A85:A86"/>
    <mergeCell ref="B85:B86"/>
    <mergeCell ref="A57:A60"/>
    <mergeCell ref="B57:B60"/>
    <mergeCell ref="A65:A68"/>
    <mergeCell ref="B65:B68"/>
    <mergeCell ref="A124:A125"/>
    <mergeCell ref="B124:B125"/>
    <mergeCell ref="B122:B123"/>
    <mergeCell ref="A122:A123"/>
    <mergeCell ref="A120:A121"/>
    <mergeCell ref="B120:B121"/>
  </mergeCells>
  <pageMargins left="0.11811023622047245" right="0.11811023622047245" top="0.74803149606299213" bottom="0.74803149606299213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1"/>
  <sheetViews>
    <sheetView topLeftCell="A106" workbookViewId="0">
      <selection activeCell="A107" sqref="A107:XFD112"/>
    </sheetView>
  </sheetViews>
  <sheetFormatPr baseColWidth="10" defaultRowHeight="14.5" x14ac:dyDescent="0.35"/>
  <cols>
    <col min="1" max="1" width="31.54296875" customWidth="1"/>
    <col min="2" max="2" width="15.453125" customWidth="1"/>
    <col min="3" max="3" width="14.81640625" customWidth="1"/>
    <col min="4" max="4" width="10.54296875" customWidth="1"/>
    <col min="5" max="5" width="14.81640625" customWidth="1"/>
    <col min="6" max="6" width="16" customWidth="1"/>
    <col min="7" max="7" width="13.453125" customWidth="1"/>
    <col min="8" max="8" width="15.54296875" customWidth="1"/>
    <col min="9" max="9" width="17.81640625" customWidth="1"/>
    <col min="10" max="10" width="13.453125" customWidth="1"/>
    <col min="11" max="11" width="14.453125" customWidth="1"/>
    <col min="12" max="12" width="15" customWidth="1"/>
  </cols>
  <sheetData>
    <row r="1" spans="1:14" ht="27" customHeight="1" x14ac:dyDescent="0.35">
      <c r="A1" s="120" t="s">
        <v>243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26"/>
      <c r="N1" s="26"/>
    </row>
    <row r="3" spans="1:14" ht="15" customHeight="1" x14ac:dyDescent="0.35">
      <c r="A3" s="114" t="s">
        <v>0</v>
      </c>
      <c r="B3" s="134" t="s">
        <v>39</v>
      </c>
      <c r="C3" s="138" t="s">
        <v>83</v>
      </c>
      <c r="D3" s="135" t="s">
        <v>45</v>
      </c>
      <c r="E3" s="133" t="s">
        <v>58</v>
      </c>
      <c r="F3" s="133"/>
      <c r="G3" s="133" t="s">
        <v>279</v>
      </c>
      <c r="H3" s="133"/>
      <c r="I3" s="138" t="s">
        <v>84</v>
      </c>
      <c r="J3" s="135" t="s">
        <v>45</v>
      </c>
      <c r="K3" s="137" t="s">
        <v>4</v>
      </c>
      <c r="L3" s="137" t="s">
        <v>5</v>
      </c>
      <c r="M3" s="133" t="s">
        <v>6</v>
      </c>
      <c r="N3" s="133"/>
    </row>
    <row r="4" spans="1:14" x14ac:dyDescent="0.35">
      <c r="A4" s="115"/>
      <c r="B4" s="135"/>
      <c r="C4" s="139"/>
      <c r="D4" s="136"/>
      <c r="E4" s="2" t="s">
        <v>2</v>
      </c>
      <c r="F4" s="2" t="s">
        <v>3</v>
      </c>
      <c r="G4" s="2" t="s">
        <v>2</v>
      </c>
      <c r="H4" s="2" t="s">
        <v>3</v>
      </c>
      <c r="I4" s="139"/>
      <c r="J4" s="136"/>
      <c r="K4" s="138"/>
      <c r="L4" s="138"/>
      <c r="M4" s="1" t="s">
        <v>2</v>
      </c>
      <c r="N4" s="1" t="s">
        <v>3</v>
      </c>
    </row>
    <row r="5" spans="1:14" ht="15.75" customHeight="1" x14ac:dyDescent="0.35">
      <c r="A5" s="74" t="s">
        <v>46</v>
      </c>
      <c r="B5" s="72" t="s">
        <v>40</v>
      </c>
      <c r="C5" s="6" t="s">
        <v>156</v>
      </c>
      <c r="D5" s="11">
        <v>43924</v>
      </c>
      <c r="E5" s="87">
        <v>100000</v>
      </c>
      <c r="F5" s="87">
        <v>4193000</v>
      </c>
      <c r="G5" s="87">
        <v>5000</v>
      </c>
      <c r="H5" s="87">
        <v>209650</v>
      </c>
      <c r="I5" s="16" t="s">
        <v>157</v>
      </c>
      <c r="J5" s="19">
        <v>43924</v>
      </c>
      <c r="K5" s="93">
        <v>300000</v>
      </c>
      <c r="L5" s="102">
        <f>548230.25-K5</f>
        <v>248230.25</v>
      </c>
      <c r="M5" s="93"/>
      <c r="N5" s="93"/>
    </row>
    <row r="6" spans="1:14" ht="15.75" customHeight="1" x14ac:dyDescent="0.35">
      <c r="A6" s="140" t="s">
        <v>152</v>
      </c>
      <c r="B6" s="114" t="s">
        <v>40</v>
      </c>
      <c r="C6" s="6" t="s">
        <v>153</v>
      </c>
      <c r="D6" s="9">
        <v>43895</v>
      </c>
      <c r="E6" s="88">
        <v>0</v>
      </c>
      <c r="F6" s="88">
        <v>0</v>
      </c>
      <c r="G6" s="88">
        <v>5000</v>
      </c>
      <c r="H6" s="88">
        <v>200900</v>
      </c>
      <c r="I6" s="18">
        <v>7120027351</v>
      </c>
      <c r="J6" s="9">
        <v>43886</v>
      </c>
      <c r="K6" s="93">
        <v>300000</v>
      </c>
      <c r="L6" s="93">
        <v>6857.37</v>
      </c>
      <c r="M6" s="93"/>
      <c r="N6" s="93"/>
    </row>
    <row r="7" spans="1:14" ht="15.75" customHeight="1" x14ac:dyDescent="0.35">
      <c r="A7" s="141"/>
      <c r="B7" s="119"/>
      <c r="C7" s="48" t="s">
        <v>154</v>
      </c>
      <c r="D7" s="9">
        <v>43979</v>
      </c>
      <c r="E7" s="88">
        <v>100000</v>
      </c>
      <c r="F7" s="88">
        <v>4144000</v>
      </c>
      <c r="G7" s="88">
        <v>5000</v>
      </c>
      <c r="H7" s="88">
        <v>207200</v>
      </c>
      <c r="I7" s="17" t="s">
        <v>155</v>
      </c>
      <c r="J7" s="9">
        <v>43979</v>
      </c>
      <c r="K7" s="93">
        <v>300000</v>
      </c>
      <c r="L7" s="93">
        <f>258522.85+31467.06</f>
        <v>289989.91000000003</v>
      </c>
      <c r="M7" s="93"/>
      <c r="N7" s="93"/>
    </row>
    <row r="8" spans="1:14" ht="15.75" customHeight="1" x14ac:dyDescent="0.35">
      <c r="A8" s="141"/>
      <c r="B8" s="119"/>
      <c r="C8" s="48" t="s">
        <v>411</v>
      </c>
      <c r="D8" s="9">
        <v>44069</v>
      </c>
      <c r="E8" s="88">
        <v>100000</v>
      </c>
      <c r="F8" s="88">
        <v>4606268.8</v>
      </c>
      <c r="G8" s="88">
        <v>5000</v>
      </c>
      <c r="H8" s="88"/>
      <c r="I8" s="48" t="s">
        <v>412</v>
      </c>
      <c r="J8" s="9">
        <v>44069</v>
      </c>
      <c r="K8" s="93">
        <v>300000</v>
      </c>
      <c r="L8" s="93">
        <v>285653.96000000002</v>
      </c>
      <c r="M8" s="93"/>
      <c r="N8" s="93"/>
    </row>
    <row r="9" spans="1:14" ht="15.75" customHeight="1" x14ac:dyDescent="0.35">
      <c r="A9" s="141"/>
      <c r="B9" s="119"/>
      <c r="C9" s="69" t="s">
        <v>520</v>
      </c>
      <c r="D9" s="9">
        <v>44160</v>
      </c>
      <c r="E9" s="88">
        <v>100000</v>
      </c>
      <c r="F9" s="88">
        <v>4358000</v>
      </c>
      <c r="G9" s="88">
        <v>5000</v>
      </c>
      <c r="H9" s="88">
        <v>217900</v>
      </c>
      <c r="I9" s="69" t="s">
        <v>521</v>
      </c>
      <c r="J9" s="9">
        <v>44160</v>
      </c>
      <c r="K9" s="93">
        <v>300000</v>
      </c>
      <c r="L9" s="93">
        <v>283451.67</v>
      </c>
      <c r="M9" s="93"/>
      <c r="N9" s="93"/>
    </row>
    <row r="10" spans="1:14" ht="15.75" customHeight="1" x14ac:dyDescent="0.35">
      <c r="A10" s="140" t="s">
        <v>158</v>
      </c>
      <c r="B10" s="114" t="s">
        <v>40</v>
      </c>
      <c r="C10" s="6" t="s">
        <v>161</v>
      </c>
      <c r="D10" s="9">
        <v>43882</v>
      </c>
      <c r="E10" s="88">
        <v>100000</v>
      </c>
      <c r="F10" s="88">
        <v>4056000</v>
      </c>
      <c r="G10" s="88">
        <v>5000</v>
      </c>
      <c r="H10" s="88">
        <v>202800</v>
      </c>
      <c r="I10" s="18">
        <v>7120027310</v>
      </c>
      <c r="J10" s="9">
        <v>43880</v>
      </c>
      <c r="K10" s="93">
        <v>300000</v>
      </c>
      <c r="L10" s="93">
        <v>6831.01</v>
      </c>
      <c r="M10" s="93"/>
      <c r="N10" s="93"/>
    </row>
    <row r="11" spans="1:14" ht="15.75" customHeight="1" x14ac:dyDescent="0.35">
      <c r="A11" s="141"/>
      <c r="B11" s="119"/>
      <c r="C11" s="69" t="s">
        <v>159</v>
      </c>
      <c r="D11" s="9">
        <v>43969</v>
      </c>
      <c r="E11" s="88">
        <v>100000</v>
      </c>
      <c r="F11" s="88">
        <v>4083000</v>
      </c>
      <c r="G11" s="88">
        <v>5000</v>
      </c>
      <c r="H11" s="88">
        <v>204100</v>
      </c>
      <c r="I11" s="17" t="s">
        <v>160</v>
      </c>
      <c r="J11" s="9">
        <v>43969</v>
      </c>
      <c r="K11" s="93">
        <v>300000</v>
      </c>
      <c r="L11" s="93">
        <v>257243.14</v>
      </c>
      <c r="M11" s="93"/>
      <c r="N11" s="93"/>
    </row>
    <row r="12" spans="1:14" ht="15.75" customHeight="1" x14ac:dyDescent="0.35">
      <c r="A12" s="141"/>
      <c r="B12" s="119"/>
      <c r="C12" s="69"/>
      <c r="D12" s="9"/>
      <c r="E12" s="88"/>
      <c r="F12" s="88"/>
      <c r="G12" s="89">
        <v>5000</v>
      </c>
      <c r="H12" s="89"/>
      <c r="I12" s="82"/>
      <c r="J12" s="83"/>
      <c r="K12" s="103">
        <v>300000</v>
      </c>
      <c r="L12" s="93"/>
      <c r="M12" s="93"/>
      <c r="N12" s="93"/>
    </row>
    <row r="13" spans="1:14" ht="15.75" customHeight="1" x14ac:dyDescent="0.35">
      <c r="A13" s="140" t="s">
        <v>162</v>
      </c>
      <c r="B13" s="114" t="s">
        <v>40</v>
      </c>
      <c r="C13" s="6" t="s">
        <v>165</v>
      </c>
      <c r="D13" s="9">
        <v>43864</v>
      </c>
      <c r="E13" s="88">
        <v>100000</v>
      </c>
      <c r="F13" s="88">
        <v>4099000</v>
      </c>
      <c r="G13" s="88">
        <v>5000</v>
      </c>
      <c r="H13" s="88">
        <v>205250</v>
      </c>
      <c r="I13" s="18">
        <v>7120027116</v>
      </c>
      <c r="J13" s="9">
        <v>43859</v>
      </c>
      <c r="K13" s="93">
        <v>45000</v>
      </c>
      <c r="L13" s="93">
        <v>2299.5</v>
      </c>
      <c r="M13" s="93"/>
      <c r="N13" s="93"/>
    </row>
    <row r="14" spans="1:14" ht="15.75" customHeight="1" x14ac:dyDescent="0.35">
      <c r="A14" s="141"/>
      <c r="B14" s="119"/>
      <c r="C14" s="45" t="s">
        <v>163</v>
      </c>
      <c r="D14" s="9">
        <v>43950</v>
      </c>
      <c r="E14" s="88">
        <v>100000</v>
      </c>
      <c r="F14" s="88">
        <v>4023000</v>
      </c>
      <c r="G14" s="88">
        <v>5000</v>
      </c>
      <c r="H14" s="88">
        <v>201150</v>
      </c>
      <c r="I14" s="17" t="s">
        <v>164</v>
      </c>
      <c r="J14" s="9">
        <v>43950</v>
      </c>
      <c r="K14" s="93">
        <v>45000</v>
      </c>
      <c r="L14" s="93">
        <f>84928.8+5267.47</f>
        <v>90196.27</v>
      </c>
      <c r="M14" s="93"/>
      <c r="N14" s="93"/>
    </row>
    <row r="15" spans="1:14" ht="15.75" customHeight="1" x14ac:dyDescent="0.35">
      <c r="A15" s="141"/>
      <c r="B15" s="119"/>
      <c r="C15" s="45" t="s">
        <v>375</v>
      </c>
      <c r="D15" s="9">
        <v>44047</v>
      </c>
      <c r="E15" s="88">
        <v>0</v>
      </c>
      <c r="F15" s="88">
        <v>0</v>
      </c>
      <c r="G15" s="88">
        <v>5000</v>
      </c>
      <c r="H15" s="88">
        <v>217650</v>
      </c>
      <c r="I15" s="45" t="s">
        <v>376</v>
      </c>
      <c r="J15" s="9">
        <v>44047</v>
      </c>
      <c r="K15" s="93">
        <v>45000</v>
      </c>
      <c r="L15" s="93">
        <v>77598.36</v>
      </c>
      <c r="M15" s="93"/>
      <c r="N15" s="93"/>
    </row>
    <row r="16" spans="1:14" ht="15.75" customHeight="1" x14ac:dyDescent="0.35">
      <c r="A16" s="141"/>
      <c r="B16" s="119"/>
      <c r="C16" s="66" t="s">
        <v>500</v>
      </c>
      <c r="D16" s="9">
        <v>44130</v>
      </c>
      <c r="E16" s="88">
        <v>100000</v>
      </c>
      <c r="F16" s="88">
        <v>4368000</v>
      </c>
      <c r="G16" s="88">
        <v>5000</v>
      </c>
      <c r="H16" s="88">
        <v>217300</v>
      </c>
      <c r="I16" s="66" t="s">
        <v>501</v>
      </c>
      <c r="J16" s="9">
        <v>44130</v>
      </c>
      <c r="K16" s="93">
        <v>45000</v>
      </c>
      <c r="L16" s="93">
        <v>83531.12</v>
      </c>
      <c r="M16" s="93"/>
      <c r="N16" s="93"/>
    </row>
    <row r="17" spans="1:15" ht="15.75" customHeight="1" x14ac:dyDescent="0.35">
      <c r="A17" s="77" t="s">
        <v>87</v>
      </c>
      <c r="B17" s="72" t="s">
        <v>40</v>
      </c>
      <c r="C17" s="6" t="s">
        <v>88</v>
      </c>
      <c r="D17" s="9">
        <v>43860</v>
      </c>
      <c r="E17" s="88">
        <v>100050</v>
      </c>
      <c r="F17" s="88">
        <v>4107052.5</v>
      </c>
      <c r="G17" s="88">
        <v>5000</v>
      </c>
      <c r="H17" s="88">
        <v>207175.4</v>
      </c>
      <c r="I17" s="18">
        <v>7120027172</v>
      </c>
      <c r="J17" s="9">
        <v>43860</v>
      </c>
      <c r="K17" s="93">
        <v>4432</v>
      </c>
      <c r="L17" s="93">
        <v>3263.62</v>
      </c>
      <c r="M17" s="93"/>
      <c r="N17" s="93"/>
    </row>
    <row r="18" spans="1:15" x14ac:dyDescent="0.35">
      <c r="A18" s="114" t="s">
        <v>48</v>
      </c>
      <c r="B18" s="114" t="s">
        <v>40</v>
      </c>
      <c r="C18" s="6" t="s">
        <v>89</v>
      </c>
      <c r="D18" s="9">
        <v>43924</v>
      </c>
      <c r="E18" s="88">
        <v>100000</v>
      </c>
      <c r="F18" s="88">
        <v>4052000</v>
      </c>
      <c r="G18" s="88">
        <v>5000</v>
      </c>
      <c r="H18" s="88">
        <v>202600</v>
      </c>
      <c r="I18" s="17" t="s">
        <v>90</v>
      </c>
      <c r="J18" s="9">
        <v>43924</v>
      </c>
      <c r="K18" s="93">
        <v>150000</v>
      </c>
      <c r="L18" s="93">
        <f>273961.64-K18</f>
        <v>123961.64000000001</v>
      </c>
      <c r="M18" s="93"/>
      <c r="N18" s="93"/>
    </row>
    <row r="19" spans="1:15" x14ac:dyDescent="0.35">
      <c r="A19" s="119"/>
      <c r="B19" s="119"/>
      <c r="C19" s="39" t="s">
        <v>332</v>
      </c>
      <c r="D19" s="9">
        <v>44012</v>
      </c>
      <c r="E19" s="88">
        <v>100000</v>
      </c>
      <c r="F19" s="88">
        <v>4198000</v>
      </c>
      <c r="G19" s="88">
        <v>5000</v>
      </c>
      <c r="H19" s="88">
        <v>209900</v>
      </c>
      <c r="I19" s="17" t="s">
        <v>333</v>
      </c>
      <c r="J19" s="9">
        <v>44012</v>
      </c>
      <c r="K19" s="93">
        <v>150000</v>
      </c>
      <c r="L19" s="93">
        <v>110307.85</v>
      </c>
      <c r="M19" s="93"/>
      <c r="N19" s="93"/>
    </row>
    <row r="20" spans="1:15" x14ac:dyDescent="0.35">
      <c r="A20" s="119"/>
      <c r="B20" s="119"/>
      <c r="C20" s="60" t="s">
        <v>482</v>
      </c>
      <c r="D20" s="9">
        <v>44104</v>
      </c>
      <c r="E20" s="88">
        <v>100000</v>
      </c>
      <c r="F20" s="88">
        <v>4296000</v>
      </c>
      <c r="G20" s="88">
        <v>5000</v>
      </c>
      <c r="H20" s="88">
        <v>214600</v>
      </c>
      <c r="I20" s="60" t="s">
        <v>483</v>
      </c>
      <c r="J20" s="9">
        <v>44104</v>
      </c>
      <c r="K20" s="93">
        <v>150000</v>
      </c>
      <c r="L20" s="93">
        <v>1085540.57</v>
      </c>
      <c r="M20" s="93"/>
      <c r="N20" s="93"/>
    </row>
    <row r="21" spans="1:15" x14ac:dyDescent="0.35">
      <c r="A21" s="114" t="s">
        <v>111</v>
      </c>
      <c r="B21" s="114" t="s">
        <v>40</v>
      </c>
      <c r="C21" s="5" t="s">
        <v>116</v>
      </c>
      <c r="D21" s="9">
        <v>43854</v>
      </c>
      <c r="E21" s="88">
        <v>100000</v>
      </c>
      <c r="F21" s="88">
        <v>4117000</v>
      </c>
      <c r="G21" s="90">
        <v>5000</v>
      </c>
      <c r="H21" s="88">
        <v>205850</v>
      </c>
      <c r="I21" s="18">
        <v>7120027003</v>
      </c>
      <c r="J21" s="9">
        <v>43853</v>
      </c>
      <c r="K21" s="93">
        <v>300000</v>
      </c>
      <c r="L21" s="93">
        <v>6794.37</v>
      </c>
      <c r="M21" s="93"/>
      <c r="N21" s="93"/>
    </row>
    <row r="22" spans="1:15" x14ac:dyDescent="0.35">
      <c r="A22" s="119"/>
      <c r="B22" s="119"/>
      <c r="C22" s="5" t="s">
        <v>114</v>
      </c>
      <c r="D22" s="9">
        <v>43942</v>
      </c>
      <c r="E22" s="88">
        <v>0</v>
      </c>
      <c r="F22" s="88">
        <v>0</v>
      </c>
      <c r="G22" s="88">
        <v>5000</v>
      </c>
      <c r="H22" s="88">
        <v>202100</v>
      </c>
      <c r="I22" s="17" t="s">
        <v>115</v>
      </c>
      <c r="J22" s="9">
        <v>43942</v>
      </c>
      <c r="K22" s="93">
        <v>200000</v>
      </c>
      <c r="L22" s="93">
        <f>313714.5-K22</f>
        <v>113714.5</v>
      </c>
      <c r="M22" s="93"/>
      <c r="N22" s="93"/>
    </row>
    <row r="23" spans="1:15" x14ac:dyDescent="0.35">
      <c r="A23" s="119"/>
      <c r="B23" s="119"/>
      <c r="C23" s="49" t="s">
        <v>112</v>
      </c>
      <c r="D23" s="9">
        <v>43978</v>
      </c>
      <c r="E23" s="88">
        <v>100000</v>
      </c>
      <c r="F23" s="88">
        <v>4135000</v>
      </c>
      <c r="G23" s="88">
        <v>5000</v>
      </c>
      <c r="H23" s="88">
        <v>206750</v>
      </c>
      <c r="I23" s="49" t="s">
        <v>113</v>
      </c>
      <c r="J23" s="9">
        <v>43978</v>
      </c>
      <c r="K23" s="93">
        <v>300000</v>
      </c>
      <c r="L23" s="93">
        <v>252639.01</v>
      </c>
      <c r="M23" s="93"/>
      <c r="N23" s="93"/>
    </row>
    <row r="24" spans="1:15" x14ac:dyDescent="0.35">
      <c r="A24" s="119"/>
      <c r="B24" s="119"/>
      <c r="C24" s="71" t="s">
        <v>413</v>
      </c>
      <c r="D24" s="9">
        <v>44069</v>
      </c>
      <c r="E24" s="88">
        <v>100000</v>
      </c>
      <c r="F24" s="88">
        <v>4442000</v>
      </c>
      <c r="G24" s="88">
        <v>5000</v>
      </c>
      <c r="H24" s="88">
        <v>222100</v>
      </c>
      <c r="I24" s="71" t="s">
        <v>417</v>
      </c>
      <c r="J24" s="9">
        <v>44069</v>
      </c>
      <c r="K24" s="93">
        <v>300000</v>
      </c>
      <c r="L24" s="93">
        <v>250149.45</v>
      </c>
      <c r="M24" s="93"/>
      <c r="N24" s="93"/>
    </row>
    <row r="25" spans="1:15" x14ac:dyDescent="0.35">
      <c r="A25" s="119"/>
      <c r="B25" s="119"/>
      <c r="C25" s="71" t="s">
        <v>522</v>
      </c>
      <c r="D25" s="9">
        <v>44160</v>
      </c>
      <c r="E25" s="88">
        <v>100000</v>
      </c>
      <c r="F25" s="88">
        <v>4358000</v>
      </c>
      <c r="G25" s="88">
        <v>5000</v>
      </c>
      <c r="H25" s="88">
        <v>217900</v>
      </c>
      <c r="I25" s="71" t="s">
        <v>523</v>
      </c>
      <c r="J25" s="9">
        <v>44160</v>
      </c>
      <c r="K25" s="93">
        <v>300000</v>
      </c>
      <c r="L25" s="93">
        <v>246942.9</v>
      </c>
      <c r="M25" s="93"/>
      <c r="N25" s="93"/>
    </row>
    <row r="26" spans="1:15" x14ac:dyDescent="0.35">
      <c r="A26" s="72" t="s">
        <v>339</v>
      </c>
      <c r="B26" s="72" t="s">
        <v>40</v>
      </c>
      <c r="C26" s="39" t="s">
        <v>340</v>
      </c>
      <c r="D26" s="9">
        <v>44012</v>
      </c>
      <c r="E26" s="88">
        <v>100000</v>
      </c>
      <c r="F26" s="88">
        <v>4234000</v>
      </c>
      <c r="G26" s="88">
        <v>5000</v>
      </c>
      <c r="H26" s="88">
        <v>211700</v>
      </c>
      <c r="I26" s="39" t="s">
        <v>343</v>
      </c>
      <c r="J26" s="9">
        <v>44015</v>
      </c>
      <c r="K26" s="93">
        <v>45000</v>
      </c>
      <c r="L26" s="93">
        <v>80444.09</v>
      </c>
      <c r="M26" s="93"/>
      <c r="N26" s="93"/>
    </row>
    <row r="27" spans="1:15" x14ac:dyDescent="0.35">
      <c r="A27" s="114" t="s">
        <v>54</v>
      </c>
      <c r="B27" s="114" t="s">
        <v>40</v>
      </c>
      <c r="C27" s="50" t="s">
        <v>421</v>
      </c>
      <c r="D27" s="9">
        <v>43965</v>
      </c>
      <c r="E27" s="89">
        <v>100000</v>
      </c>
      <c r="F27" s="89">
        <v>4385000</v>
      </c>
      <c r="G27" s="88">
        <v>5000</v>
      </c>
      <c r="H27" s="88">
        <v>204000</v>
      </c>
      <c r="I27" s="17" t="s">
        <v>143</v>
      </c>
      <c r="J27" s="9">
        <v>43965</v>
      </c>
      <c r="K27" s="93">
        <v>225000</v>
      </c>
      <c r="L27" s="93">
        <v>193544.16</v>
      </c>
      <c r="M27" s="93"/>
      <c r="N27" s="93"/>
    </row>
    <row r="28" spans="1:15" x14ac:dyDescent="0.35">
      <c r="A28" s="119"/>
      <c r="B28" s="119"/>
      <c r="C28" s="45" t="s">
        <v>381</v>
      </c>
      <c r="D28" s="9">
        <v>44047</v>
      </c>
      <c r="E28" s="88">
        <v>100000</v>
      </c>
      <c r="F28" s="88">
        <v>4056000</v>
      </c>
      <c r="G28" s="88">
        <v>5000</v>
      </c>
      <c r="H28" s="88">
        <v>219200</v>
      </c>
      <c r="I28" s="45" t="s">
        <v>382</v>
      </c>
      <c r="J28" s="9">
        <v>44047</v>
      </c>
      <c r="K28" s="93">
        <v>225000</v>
      </c>
      <c r="L28" s="93">
        <v>191796.66</v>
      </c>
      <c r="M28" s="93"/>
      <c r="N28" s="93"/>
    </row>
    <row r="29" spans="1:15" x14ac:dyDescent="0.35">
      <c r="A29" s="119"/>
      <c r="B29" s="119"/>
      <c r="C29" s="69" t="s">
        <v>512</v>
      </c>
      <c r="D29" s="9">
        <v>44139</v>
      </c>
      <c r="E29" s="88">
        <v>100000</v>
      </c>
      <c r="F29" s="88">
        <v>4309000</v>
      </c>
      <c r="G29" s="88">
        <v>5000</v>
      </c>
      <c r="H29" s="88">
        <v>215450</v>
      </c>
      <c r="I29" s="69" t="s">
        <v>513</v>
      </c>
      <c r="J29" s="9">
        <v>44139</v>
      </c>
      <c r="K29" s="93">
        <v>225000</v>
      </c>
      <c r="L29" s="93">
        <v>189381.36</v>
      </c>
      <c r="M29" s="93"/>
      <c r="N29" s="93"/>
    </row>
    <row r="30" spans="1:15" x14ac:dyDescent="0.35">
      <c r="A30" s="72" t="s">
        <v>49</v>
      </c>
      <c r="B30" s="72" t="s">
        <v>40</v>
      </c>
      <c r="C30" s="6" t="s">
        <v>91</v>
      </c>
      <c r="D30" s="9">
        <v>43929</v>
      </c>
      <c r="E30" s="88">
        <v>100000</v>
      </c>
      <c r="F30" s="88">
        <v>4056000</v>
      </c>
      <c r="G30" s="88">
        <v>5000</v>
      </c>
      <c r="H30" s="88">
        <v>202800</v>
      </c>
      <c r="I30" s="6" t="s">
        <v>92</v>
      </c>
      <c r="J30" s="9">
        <v>43929</v>
      </c>
      <c r="K30" s="93">
        <v>300000</v>
      </c>
      <c r="L30" s="93">
        <f>634486.09-K30</f>
        <v>334486.08999999997</v>
      </c>
      <c r="M30" s="93" t="s">
        <v>117</v>
      </c>
      <c r="N30" s="93"/>
    </row>
    <row r="31" spans="1:15" x14ac:dyDescent="0.35">
      <c r="A31" s="114" t="s">
        <v>50</v>
      </c>
      <c r="B31" s="114" t="s">
        <v>40</v>
      </c>
      <c r="C31" s="6" t="s">
        <v>82</v>
      </c>
      <c r="D31" s="9">
        <v>43929</v>
      </c>
      <c r="E31" s="88">
        <v>100000</v>
      </c>
      <c r="F31" s="88">
        <v>4056000</v>
      </c>
      <c r="G31" s="88">
        <v>5000</v>
      </c>
      <c r="H31" s="88">
        <v>202800</v>
      </c>
      <c r="I31" s="17" t="s">
        <v>85</v>
      </c>
      <c r="J31" s="9">
        <v>43929</v>
      </c>
      <c r="K31" s="93">
        <v>300000</v>
      </c>
      <c r="L31" s="94">
        <f>634486.09-300000</f>
        <v>334486.08999999997</v>
      </c>
      <c r="M31" s="93"/>
      <c r="N31" s="93"/>
      <c r="O31" t="s">
        <v>117</v>
      </c>
    </row>
    <row r="32" spans="1:15" x14ac:dyDescent="0.35">
      <c r="A32" s="119"/>
      <c r="B32" s="119"/>
      <c r="C32" s="39" t="s">
        <v>341</v>
      </c>
      <c r="D32" s="9">
        <v>44015</v>
      </c>
      <c r="E32" s="88">
        <v>100000</v>
      </c>
      <c r="F32" s="88">
        <v>4227000</v>
      </c>
      <c r="G32" s="88">
        <v>5000</v>
      </c>
      <c r="H32" s="88">
        <v>211350</v>
      </c>
      <c r="I32" s="17" t="s">
        <v>342</v>
      </c>
      <c r="J32" s="9">
        <v>44015</v>
      </c>
      <c r="K32" s="93">
        <v>300000</v>
      </c>
      <c r="L32" s="94">
        <v>250963.68</v>
      </c>
      <c r="M32" s="93"/>
      <c r="N32" s="93"/>
    </row>
    <row r="33" spans="1:14" x14ac:dyDescent="0.35">
      <c r="A33" s="114" t="s">
        <v>118</v>
      </c>
      <c r="B33" s="114" t="s">
        <v>40</v>
      </c>
      <c r="C33" s="13" t="s">
        <v>121</v>
      </c>
      <c r="D33" s="9">
        <v>43873</v>
      </c>
      <c r="E33" s="88">
        <v>100000</v>
      </c>
      <c r="F33" s="88">
        <v>4103000</v>
      </c>
      <c r="G33" s="88">
        <v>5000</v>
      </c>
      <c r="H33" s="88">
        <v>205150</v>
      </c>
      <c r="I33" s="17" t="s">
        <v>122</v>
      </c>
      <c r="J33" s="9">
        <v>43864</v>
      </c>
      <c r="K33" s="93">
        <v>150000</v>
      </c>
      <c r="L33" s="93">
        <v>3537.55</v>
      </c>
      <c r="M33" s="93"/>
      <c r="N33" s="93"/>
    </row>
    <row r="34" spans="1:14" x14ac:dyDescent="0.35">
      <c r="A34" s="119"/>
      <c r="B34" s="119"/>
      <c r="C34" s="41" t="s">
        <v>119</v>
      </c>
      <c r="D34" s="9">
        <v>43963</v>
      </c>
      <c r="E34" s="88">
        <v>0</v>
      </c>
      <c r="F34" s="88">
        <v>0</v>
      </c>
      <c r="G34" s="88">
        <v>5000</v>
      </c>
      <c r="H34" s="88">
        <v>202750</v>
      </c>
      <c r="I34" s="41" t="s">
        <v>120</v>
      </c>
      <c r="J34" s="9">
        <v>43963</v>
      </c>
      <c r="K34" s="93">
        <v>150000</v>
      </c>
      <c r="L34" s="93">
        <v>129185.56</v>
      </c>
      <c r="M34" s="93"/>
      <c r="N34" s="93"/>
    </row>
    <row r="35" spans="1:14" x14ac:dyDescent="0.35">
      <c r="A35" s="119"/>
      <c r="B35" s="119"/>
      <c r="C35" s="44" t="s">
        <v>370</v>
      </c>
      <c r="D35" s="9">
        <v>44035</v>
      </c>
      <c r="E35" s="88">
        <v>100000</v>
      </c>
      <c r="F35" s="88">
        <v>4293000</v>
      </c>
      <c r="G35" s="88">
        <v>5000</v>
      </c>
      <c r="H35" s="88">
        <v>214750</v>
      </c>
      <c r="I35" s="44" t="s">
        <v>371</v>
      </c>
      <c r="J35" s="9">
        <v>44035</v>
      </c>
      <c r="K35" s="93">
        <v>150000</v>
      </c>
      <c r="L35" s="93">
        <v>142712.85</v>
      </c>
      <c r="M35" s="93"/>
      <c r="N35" s="93"/>
    </row>
    <row r="36" spans="1:14" x14ac:dyDescent="0.35">
      <c r="A36" s="119"/>
      <c r="B36" s="119"/>
      <c r="C36" s="63" t="s">
        <v>489</v>
      </c>
      <c r="D36" s="9">
        <v>44117</v>
      </c>
      <c r="E36" s="88">
        <v>100000</v>
      </c>
      <c r="F36" s="88">
        <v>4541250</v>
      </c>
      <c r="G36" s="88">
        <v>5000</v>
      </c>
      <c r="H36" s="88">
        <v>216250</v>
      </c>
      <c r="I36" s="63" t="s">
        <v>490</v>
      </c>
      <c r="J36" s="9">
        <v>44117</v>
      </c>
      <c r="K36" s="93">
        <v>150000</v>
      </c>
      <c r="L36" s="93">
        <v>140151.60999999999</v>
      </c>
      <c r="M36" s="93"/>
      <c r="N36" s="93"/>
    </row>
    <row r="37" spans="1:14" x14ac:dyDescent="0.35">
      <c r="A37" s="114" t="s">
        <v>133</v>
      </c>
      <c r="B37" s="114" t="s">
        <v>40</v>
      </c>
      <c r="C37" s="4" t="s">
        <v>134</v>
      </c>
      <c r="D37" s="9">
        <v>43847</v>
      </c>
      <c r="E37" s="88">
        <v>100080</v>
      </c>
      <c r="F37" s="88">
        <v>4141310</v>
      </c>
      <c r="G37" s="90">
        <v>5000</v>
      </c>
      <c r="H37" s="88">
        <v>210210.4</v>
      </c>
      <c r="I37" s="6" t="s">
        <v>135</v>
      </c>
      <c r="J37" s="9">
        <v>43843</v>
      </c>
      <c r="K37" s="93">
        <v>150000</v>
      </c>
      <c r="L37" s="93">
        <v>3706.69</v>
      </c>
      <c r="M37" s="93"/>
      <c r="N37" s="93"/>
    </row>
    <row r="38" spans="1:14" x14ac:dyDescent="0.35">
      <c r="A38" s="119"/>
      <c r="B38" s="119"/>
      <c r="C38" s="42" t="s">
        <v>136</v>
      </c>
      <c r="D38" s="9">
        <v>43929</v>
      </c>
      <c r="E38" s="88">
        <v>100000</v>
      </c>
      <c r="F38" s="88">
        <v>4071000</v>
      </c>
      <c r="G38" s="88">
        <v>5000</v>
      </c>
      <c r="H38" s="88">
        <v>203550</v>
      </c>
      <c r="I38" s="41" t="s">
        <v>137</v>
      </c>
      <c r="J38" s="9">
        <v>43929</v>
      </c>
      <c r="K38" s="93">
        <v>150000</v>
      </c>
      <c r="L38" s="93">
        <f>297626.74-K38</f>
        <v>147626.74</v>
      </c>
      <c r="M38" s="93"/>
      <c r="N38" s="93"/>
    </row>
    <row r="39" spans="1:14" x14ac:dyDescent="0.35">
      <c r="A39" s="119"/>
      <c r="B39" s="119"/>
      <c r="C39" s="62" t="s">
        <v>361</v>
      </c>
      <c r="D39" s="9">
        <v>44033</v>
      </c>
      <c r="E39" s="88">
        <v>100000</v>
      </c>
      <c r="F39" s="88">
        <v>4292000</v>
      </c>
      <c r="G39" s="88">
        <v>5000</v>
      </c>
      <c r="H39" s="88">
        <v>213600</v>
      </c>
      <c r="I39" s="62" t="s">
        <v>362</v>
      </c>
      <c r="J39" s="9">
        <v>44033</v>
      </c>
      <c r="K39" s="93">
        <v>150000</v>
      </c>
      <c r="L39" s="93">
        <v>141685.12</v>
      </c>
      <c r="M39" s="93"/>
      <c r="N39" s="93"/>
    </row>
    <row r="40" spans="1:14" x14ac:dyDescent="0.35">
      <c r="A40" s="119"/>
      <c r="B40" s="119"/>
      <c r="C40" s="62" t="s">
        <v>491</v>
      </c>
      <c r="D40" s="9">
        <v>44117</v>
      </c>
      <c r="E40" s="88">
        <v>0</v>
      </c>
      <c r="F40" s="88">
        <v>0</v>
      </c>
      <c r="G40" s="88">
        <v>5000</v>
      </c>
      <c r="H40" s="88">
        <v>216250</v>
      </c>
      <c r="I40" s="62" t="s">
        <v>492</v>
      </c>
      <c r="J40" s="9">
        <v>44117</v>
      </c>
      <c r="K40" s="93">
        <v>150000</v>
      </c>
      <c r="L40" s="93">
        <v>139229.25</v>
      </c>
      <c r="M40" s="93"/>
      <c r="N40" s="93"/>
    </row>
    <row r="41" spans="1:14" x14ac:dyDescent="0.35">
      <c r="A41" s="114" t="s">
        <v>170</v>
      </c>
      <c r="B41" s="114" t="s">
        <v>40</v>
      </c>
      <c r="C41" s="4" t="s">
        <v>173</v>
      </c>
      <c r="D41" s="9">
        <v>43916</v>
      </c>
      <c r="E41" s="88">
        <v>100000</v>
      </c>
      <c r="F41" s="88">
        <v>4000000</v>
      </c>
      <c r="G41" s="88">
        <v>5000</v>
      </c>
      <c r="H41" s="88">
        <v>203700</v>
      </c>
      <c r="I41" s="6" t="s">
        <v>174</v>
      </c>
      <c r="J41" s="9" t="s">
        <v>175</v>
      </c>
      <c r="K41" s="93">
        <v>150000</v>
      </c>
      <c r="L41" s="93">
        <v>3442.95</v>
      </c>
      <c r="M41" s="93"/>
      <c r="N41" s="93"/>
    </row>
    <row r="42" spans="1:14" x14ac:dyDescent="0.35">
      <c r="A42" s="119"/>
      <c r="B42" s="119"/>
      <c r="C42" s="57" t="s">
        <v>171</v>
      </c>
      <c r="D42" s="9">
        <v>43985</v>
      </c>
      <c r="E42" s="88">
        <v>0</v>
      </c>
      <c r="F42" s="88">
        <v>0</v>
      </c>
      <c r="G42" s="88">
        <v>5000</v>
      </c>
      <c r="H42" s="88">
        <v>207200</v>
      </c>
      <c r="I42" s="56" t="s">
        <v>172</v>
      </c>
      <c r="J42" s="9">
        <v>43985</v>
      </c>
      <c r="K42" s="93">
        <v>150000</v>
      </c>
      <c r="L42" s="93">
        <v>135760.76999999999</v>
      </c>
      <c r="M42" s="93"/>
      <c r="N42" s="93"/>
    </row>
    <row r="43" spans="1:14" x14ac:dyDescent="0.35">
      <c r="A43" s="119"/>
      <c r="B43" s="119"/>
      <c r="C43" s="57" t="s">
        <v>450</v>
      </c>
      <c r="D43" s="9">
        <v>44095</v>
      </c>
      <c r="E43" s="88">
        <v>100000</v>
      </c>
      <c r="F43" s="88">
        <v>4366000</v>
      </c>
      <c r="G43" s="88">
        <v>5000</v>
      </c>
      <c r="H43" s="88">
        <v>218700</v>
      </c>
      <c r="I43" s="57" t="s">
        <v>451</v>
      </c>
      <c r="J43" s="9">
        <v>44095</v>
      </c>
      <c r="K43" s="93">
        <v>150000</v>
      </c>
      <c r="L43" s="93">
        <v>120763.56</v>
      </c>
      <c r="M43" s="93"/>
      <c r="N43" s="93"/>
    </row>
    <row r="44" spans="1:14" x14ac:dyDescent="0.35">
      <c r="A44" s="114" t="s">
        <v>123</v>
      </c>
      <c r="B44" s="114" t="s">
        <v>40</v>
      </c>
      <c r="C44" s="4" t="s">
        <v>126</v>
      </c>
      <c r="D44" s="9">
        <v>43895</v>
      </c>
      <c r="E44" s="88">
        <v>100000</v>
      </c>
      <c r="F44" s="88">
        <v>4027000</v>
      </c>
      <c r="G44" s="88">
        <v>5000</v>
      </c>
      <c r="H44" s="88">
        <v>201350</v>
      </c>
      <c r="I44" s="6" t="s">
        <v>127</v>
      </c>
      <c r="J44" s="9">
        <v>43887</v>
      </c>
      <c r="K44" s="93">
        <v>150000</v>
      </c>
      <c r="L44" s="93">
        <v>3489.99</v>
      </c>
      <c r="M44" s="93"/>
      <c r="N44" s="93"/>
    </row>
    <row r="45" spans="1:14" x14ac:dyDescent="0.35">
      <c r="A45" s="119"/>
      <c r="B45" s="119"/>
      <c r="C45" s="51" t="s">
        <v>124</v>
      </c>
      <c r="D45" s="9">
        <v>43983</v>
      </c>
      <c r="E45" s="88">
        <v>100000</v>
      </c>
      <c r="F45" s="88">
        <v>4135000</v>
      </c>
      <c r="G45" s="88">
        <v>5000</v>
      </c>
      <c r="H45" s="88">
        <v>207200</v>
      </c>
      <c r="I45" s="50" t="s">
        <v>125</v>
      </c>
      <c r="J45" s="9">
        <v>43983</v>
      </c>
      <c r="K45" s="93">
        <v>150000</v>
      </c>
      <c r="L45" s="93" t="s">
        <v>128</v>
      </c>
      <c r="M45" s="93"/>
      <c r="N45" s="93"/>
    </row>
    <row r="46" spans="1:14" x14ac:dyDescent="0.35">
      <c r="A46" s="115"/>
      <c r="B46" s="115"/>
      <c r="C46" s="51" t="s">
        <v>420</v>
      </c>
      <c r="D46" s="9">
        <v>44075</v>
      </c>
      <c r="E46" s="88">
        <v>0</v>
      </c>
      <c r="F46" s="88">
        <v>0</v>
      </c>
      <c r="G46" s="88">
        <v>5000</v>
      </c>
      <c r="H46" s="88">
        <v>215949.93</v>
      </c>
      <c r="I46" s="51" t="s">
        <v>419</v>
      </c>
      <c r="J46" s="9">
        <v>44075</v>
      </c>
      <c r="K46" s="93">
        <v>150000</v>
      </c>
      <c r="L46" s="93">
        <v>138284.68</v>
      </c>
      <c r="M46" s="93"/>
      <c r="N46" s="93"/>
    </row>
    <row r="47" spans="1:14" x14ac:dyDescent="0.35">
      <c r="A47" s="114" t="s">
        <v>51</v>
      </c>
      <c r="B47" s="114" t="s">
        <v>40</v>
      </c>
      <c r="C47" s="6" t="s">
        <v>129</v>
      </c>
      <c r="D47" s="9">
        <v>43873</v>
      </c>
      <c r="E47" s="88">
        <v>0</v>
      </c>
      <c r="F47" s="88">
        <v>0</v>
      </c>
      <c r="G47" s="88">
        <v>5000</v>
      </c>
      <c r="H47" s="88">
        <v>205150</v>
      </c>
      <c r="I47" s="17" t="s">
        <v>130</v>
      </c>
      <c r="J47" s="9">
        <v>43864</v>
      </c>
      <c r="K47" s="93">
        <v>150000</v>
      </c>
      <c r="L47" s="93">
        <v>3345.46</v>
      </c>
      <c r="M47" s="93"/>
      <c r="N47" s="93"/>
    </row>
    <row r="48" spans="1:14" x14ac:dyDescent="0.35">
      <c r="A48" s="119"/>
      <c r="B48" s="119"/>
      <c r="C48" s="5" t="s">
        <v>131</v>
      </c>
      <c r="D48" s="9">
        <v>43962</v>
      </c>
      <c r="E48" s="88">
        <v>100000</v>
      </c>
      <c r="F48" s="88">
        <v>4071000</v>
      </c>
      <c r="G48" s="88">
        <v>5000</v>
      </c>
      <c r="H48" s="88">
        <v>203550</v>
      </c>
      <c r="I48" s="17" t="s">
        <v>132</v>
      </c>
      <c r="J48" s="9">
        <v>43962</v>
      </c>
      <c r="K48" s="93">
        <v>150000</v>
      </c>
      <c r="L48" s="93">
        <v>155022.51</v>
      </c>
      <c r="M48" s="93"/>
      <c r="N48" s="93"/>
    </row>
    <row r="49" spans="1:17" x14ac:dyDescent="0.35">
      <c r="A49" s="119"/>
      <c r="B49" s="119"/>
      <c r="C49" s="47" t="s">
        <v>383</v>
      </c>
      <c r="D49" s="9">
        <v>44049</v>
      </c>
      <c r="E49" s="88">
        <v>100000</v>
      </c>
      <c r="F49" s="88">
        <v>4376000</v>
      </c>
      <c r="G49" s="88">
        <v>5000</v>
      </c>
      <c r="H49" s="88">
        <v>218800</v>
      </c>
      <c r="I49" s="47" t="s">
        <v>384</v>
      </c>
      <c r="J49" s="9">
        <v>44049</v>
      </c>
      <c r="K49" s="93">
        <v>150000</v>
      </c>
      <c r="L49" s="93">
        <v>141939.16</v>
      </c>
      <c r="M49" s="93"/>
      <c r="N49" s="93"/>
    </row>
    <row r="50" spans="1:17" x14ac:dyDescent="0.35">
      <c r="A50" s="119"/>
      <c r="B50" s="119"/>
      <c r="C50" s="71" t="s">
        <v>514</v>
      </c>
      <c r="D50" s="9">
        <v>44141</v>
      </c>
      <c r="E50" s="88">
        <v>100000</v>
      </c>
      <c r="F50" s="88">
        <v>4309000</v>
      </c>
      <c r="G50" s="88">
        <v>5000</v>
      </c>
      <c r="H50" s="88">
        <v>215450</v>
      </c>
      <c r="I50" s="71" t="s">
        <v>515</v>
      </c>
      <c r="J50" s="9">
        <v>44141</v>
      </c>
      <c r="K50" s="93">
        <v>150000</v>
      </c>
      <c r="L50" s="93">
        <v>140151.60999999999</v>
      </c>
      <c r="M50" s="93"/>
      <c r="N50" s="93"/>
    </row>
    <row r="51" spans="1:17" ht="15.5" x14ac:dyDescent="0.35">
      <c r="A51" s="114" t="s">
        <v>59</v>
      </c>
      <c r="B51" s="114" t="s">
        <v>40</v>
      </c>
      <c r="C51" s="6" t="s">
        <v>108</v>
      </c>
      <c r="D51" s="9">
        <v>43874</v>
      </c>
      <c r="E51" s="88">
        <v>100000</v>
      </c>
      <c r="F51" s="88">
        <v>4104000</v>
      </c>
      <c r="G51" s="88">
        <v>5000</v>
      </c>
      <c r="H51" s="88">
        <v>205200</v>
      </c>
      <c r="I51" s="18">
        <v>7120027242</v>
      </c>
      <c r="J51" s="9">
        <v>43868</v>
      </c>
      <c r="K51" s="93">
        <v>150000</v>
      </c>
      <c r="L51" s="93">
        <v>3518.75</v>
      </c>
      <c r="M51" s="93"/>
      <c r="N51" s="93"/>
      <c r="O51" s="7"/>
      <c r="P51" s="3"/>
      <c r="Q51" s="3"/>
    </row>
    <row r="52" spans="1:17" ht="15.5" x14ac:dyDescent="0.35">
      <c r="A52" s="119"/>
      <c r="B52" s="119"/>
      <c r="C52" s="47" t="s">
        <v>109</v>
      </c>
      <c r="D52" s="9">
        <v>43957</v>
      </c>
      <c r="E52" s="88">
        <v>100000</v>
      </c>
      <c r="F52" s="88">
        <v>4118000</v>
      </c>
      <c r="G52" s="88">
        <v>5000</v>
      </c>
      <c r="H52" s="88">
        <v>205900</v>
      </c>
      <c r="I52" s="17" t="s">
        <v>110</v>
      </c>
      <c r="J52" s="9">
        <v>43957</v>
      </c>
      <c r="K52" s="93">
        <v>150000</v>
      </c>
      <c r="L52" s="93">
        <v>130950.79</v>
      </c>
      <c r="M52" s="93"/>
      <c r="N52" s="93"/>
      <c r="O52" s="7"/>
      <c r="P52" s="3"/>
      <c r="Q52" s="3"/>
    </row>
    <row r="53" spans="1:17" ht="15.5" x14ac:dyDescent="0.35">
      <c r="A53" s="119"/>
      <c r="B53" s="119"/>
      <c r="C53" s="47" t="s">
        <v>399</v>
      </c>
      <c r="D53" s="9">
        <v>44055</v>
      </c>
      <c r="E53" s="88">
        <v>0</v>
      </c>
      <c r="F53" s="88">
        <v>0</v>
      </c>
      <c r="G53" s="88">
        <v>5000</v>
      </c>
      <c r="H53" s="88">
        <v>220900</v>
      </c>
      <c r="I53" s="47" t="s">
        <v>400</v>
      </c>
      <c r="J53" s="9">
        <v>44055</v>
      </c>
      <c r="K53" s="93">
        <v>150000</v>
      </c>
      <c r="L53" s="93">
        <v>120090.21</v>
      </c>
      <c r="M53" s="93"/>
      <c r="N53" s="93"/>
      <c r="O53" s="7"/>
      <c r="P53" s="3"/>
      <c r="Q53" s="3"/>
    </row>
    <row r="54" spans="1:17" ht="15.5" x14ac:dyDescent="0.35">
      <c r="A54" s="119"/>
      <c r="B54" s="119"/>
      <c r="C54" s="67" t="s">
        <v>498</v>
      </c>
      <c r="D54" s="9">
        <v>44130</v>
      </c>
      <c r="E54" s="88">
        <v>100000</v>
      </c>
      <c r="F54" s="88">
        <v>4368000</v>
      </c>
      <c r="G54" s="88">
        <v>5000</v>
      </c>
      <c r="H54" s="88">
        <v>215900</v>
      </c>
      <c r="I54" s="67" t="s">
        <v>499</v>
      </c>
      <c r="J54" s="9">
        <v>44130</v>
      </c>
      <c r="K54" s="93">
        <v>150000</v>
      </c>
      <c r="L54" s="93">
        <v>128543.85</v>
      </c>
      <c r="M54" s="93"/>
      <c r="N54" s="93"/>
      <c r="O54" s="7"/>
      <c r="P54" s="3"/>
      <c r="Q54" s="3"/>
    </row>
    <row r="55" spans="1:17" ht="15.5" x14ac:dyDescent="0.35">
      <c r="A55" s="114" t="s">
        <v>76</v>
      </c>
      <c r="B55" s="114" t="s">
        <v>40</v>
      </c>
      <c r="C55" s="6" t="s">
        <v>78</v>
      </c>
      <c r="D55" s="9">
        <v>43874</v>
      </c>
      <c r="E55" s="88">
        <v>100000</v>
      </c>
      <c r="F55" s="88">
        <v>4104000</v>
      </c>
      <c r="G55" s="88">
        <v>5000</v>
      </c>
      <c r="H55" s="88">
        <v>205650</v>
      </c>
      <c r="I55" s="17"/>
      <c r="J55" s="9"/>
      <c r="K55" s="104">
        <v>0</v>
      </c>
      <c r="L55" s="104">
        <v>0</v>
      </c>
      <c r="M55" s="93"/>
      <c r="N55" s="93"/>
      <c r="O55" s="7"/>
      <c r="P55" s="14"/>
      <c r="Q55" s="3"/>
    </row>
    <row r="56" spans="1:17" ht="15.5" x14ac:dyDescent="0.35">
      <c r="A56" s="119"/>
      <c r="B56" s="119"/>
      <c r="C56" s="37" t="s">
        <v>77</v>
      </c>
      <c r="D56" s="9">
        <v>43916</v>
      </c>
      <c r="E56" s="88">
        <v>100000</v>
      </c>
      <c r="F56" s="88">
        <v>3961000</v>
      </c>
      <c r="G56" s="88">
        <v>5000</v>
      </c>
      <c r="H56" s="88">
        <v>198050</v>
      </c>
      <c r="I56" s="17" t="s">
        <v>260</v>
      </c>
      <c r="J56" s="9">
        <v>43895</v>
      </c>
      <c r="K56" s="104">
        <v>213095</v>
      </c>
      <c r="L56" s="104">
        <v>154510.63</v>
      </c>
      <c r="M56" s="93"/>
      <c r="N56" s="93"/>
      <c r="O56" s="7"/>
      <c r="P56" s="14"/>
      <c r="Q56" s="3"/>
    </row>
    <row r="57" spans="1:17" ht="15.5" x14ac:dyDescent="0.35">
      <c r="A57" s="119"/>
      <c r="B57" s="119"/>
      <c r="C57" s="59" t="s">
        <v>319</v>
      </c>
      <c r="D57" s="9">
        <v>44007</v>
      </c>
      <c r="E57" s="88">
        <v>100000</v>
      </c>
      <c r="F57" s="88">
        <v>4213000</v>
      </c>
      <c r="G57" s="88">
        <v>5000</v>
      </c>
      <c r="H57" s="88">
        <v>210650</v>
      </c>
      <c r="I57" s="59" t="s">
        <v>320</v>
      </c>
      <c r="J57" s="9">
        <v>44007</v>
      </c>
      <c r="K57" s="104">
        <v>300000</v>
      </c>
      <c r="L57" s="104">
        <v>231184</v>
      </c>
      <c r="M57" s="93"/>
      <c r="N57" s="93"/>
      <c r="O57" s="7"/>
      <c r="P57" s="14"/>
      <c r="Q57" s="3"/>
    </row>
    <row r="58" spans="1:17" ht="15.5" x14ac:dyDescent="0.35">
      <c r="A58" s="115"/>
      <c r="B58" s="115"/>
      <c r="C58" s="59" t="s">
        <v>474</v>
      </c>
      <c r="D58" s="9">
        <v>44103</v>
      </c>
      <c r="E58" s="88">
        <v>0</v>
      </c>
      <c r="F58" s="88">
        <v>0</v>
      </c>
      <c r="G58" s="88">
        <v>5000</v>
      </c>
      <c r="H58" s="88">
        <v>214600</v>
      </c>
      <c r="I58" s="59" t="s">
        <v>475</v>
      </c>
      <c r="J58" s="9" t="s">
        <v>476</v>
      </c>
      <c r="K58" s="104">
        <v>300000</v>
      </c>
      <c r="L58" s="104">
        <v>230007.75</v>
      </c>
      <c r="M58" s="93"/>
      <c r="N58" s="93"/>
      <c r="O58" s="7"/>
      <c r="P58" s="3"/>
      <c r="Q58" s="3"/>
    </row>
    <row r="59" spans="1:17" ht="15.5" x14ac:dyDescent="0.35">
      <c r="A59" s="114" t="s">
        <v>148</v>
      </c>
      <c r="B59" s="114" t="s">
        <v>40</v>
      </c>
      <c r="C59" s="4" t="s">
        <v>151</v>
      </c>
      <c r="D59" s="9">
        <v>43894</v>
      </c>
      <c r="E59" s="88">
        <v>100000</v>
      </c>
      <c r="F59" s="88">
        <v>4061000</v>
      </c>
      <c r="G59" s="88">
        <v>5000</v>
      </c>
      <c r="H59" s="88">
        <v>205700</v>
      </c>
      <c r="I59" s="18">
        <v>7120027486</v>
      </c>
      <c r="J59" s="9">
        <v>43893</v>
      </c>
      <c r="K59" s="104">
        <v>300000</v>
      </c>
      <c r="L59" s="104">
        <v>6776.38</v>
      </c>
      <c r="M59" s="93"/>
      <c r="N59" s="93"/>
      <c r="O59" s="7"/>
      <c r="P59" s="3"/>
      <c r="Q59" s="3"/>
    </row>
    <row r="60" spans="1:17" ht="15.5" x14ac:dyDescent="0.35">
      <c r="A60" s="119"/>
      <c r="B60" s="119"/>
      <c r="C60" s="51" t="s">
        <v>149</v>
      </c>
      <c r="D60" s="9">
        <v>43985</v>
      </c>
      <c r="E60" s="88">
        <v>100000</v>
      </c>
      <c r="F60" s="88">
        <v>4144000</v>
      </c>
      <c r="G60" s="88">
        <v>5000</v>
      </c>
      <c r="H60" s="88">
        <v>207200</v>
      </c>
      <c r="I60" s="16" t="s">
        <v>150</v>
      </c>
      <c r="J60" s="9">
        <v>43985</v>
      </c>
      <c r="K60" s="104">
        <v>300000</v>
      </c>
      <c r="L60" s="104">
        <v>252370.96</v>
      </c>
      <c r="M60" s="93"/>
      <c r="N60" s="93"/>
      <c r="O60" s="7"/>
      <c r="P60" s="3"/>
      <c r="Q60" s="3"/>
    </row>
    <row r="61" spans="1:17" ht="15.5" x14ac:dyDescent="0.35">
      <c r="A61" s="119"/>
      <c r="B61" s="119"/>
      <c r="C61" s="70" t="s">
        <v>418</v>
      </c>
      <c r="D61" s="9">
        <v>44074</v>
      </c>
      <c r="E61" s="88">
        <v>0</v>
      </c>
      <c r="F61" s="88">
        <v>0</v>
      </c>
      <c r="G61" s="88">
        <v>5000</v>
      </c>
      <c r="H61" s="88">
        <v>215950</v>
      </c>
      <c r="I61" s="16" t="s">
        <v>430</v>
      </c>
      <c r="J61" s="9">
        <v>44074</v>
      </c>
      <c r="K61" s="104">
        <f>200000+100000</f>
        <v>300000</v>
      </c>
      <c r="L61" s="104">
        <f>137860+68148.42</f>
        <v>206008.41999999998</v>
      </c>
      <c r="M61" s="93"/>
      <c r="N61" s="93"/>
      <c r="O61" s="7"/>
      <c r="P61" s="3"/>
      <c r="Q61" s="3"/>
    </row>
    <row r="62" spans="1:17" ht="15.5" x14ac:dyDescent="0.35">
      <c r="A62" s="119"/>
      <c r="B62" s="119"/>
      <c r="C62" s="70" t="s">
        <v>516</v>
      </c>
      <c r="D62" s="9">
        <v>44148</v>
      </c>
      <c r="E62" s="88">
        <v>100000</v>
      </c>
      <c r="F62" s="88">
        <v>4351000</v>
      </c>
      <c r="G62" s="88">
        <v>5000</v>
      </c>
      <c r="H62" s="88">
        <v>217800</v>
      </c>
      <c r="I62" s="70" t="s">
        <v>517</v>
      </c>
      <c r="J62" s="9">
        <v>44148</v>
      </c>
      <c r="K62" s="104">
        <v>300000</v>
      </c>
      <c r="L62" s="104">
        <v>246875.89</v>
      </c>
      <c r="M62" s="93"/>
      <c r="N62" s="93"/>
      <c r="O62" s="7"/>
      <c r="P62" s="3"/>
      <c r="Q62" s="3"/>
    </row>
    <row r="63" spans="1:17" ht="15.5" x14ac:dyDescent="0.35">
      <c r="A63" s="114" t="s">
        <v>57</v>
      </c>
      <c r="B63" s="114" t="s">
        <v>40</v>
      </c>
      <c r="C63" s="46" t="s">
        <v>385</v>
      </c>
      <c r="D63" s="9" t="s">
        <v>386</v>
      </c>
      <c r="E63" s="88">
        <v>100000</v>
      </c>
      <c r="F63" s="88">
        <v>4418000</v>
      </c>
      <c r="G63" s="88">
        <v>5000</v>
      </c>
      <c r="H63" s="88">
        <v>205900</v>
      </c>
      <c r="I63" s="4" t="s">
        <v>107</v>
      </c>
      <c r="J63" s="9">
        <v>43957</v>
      </c>
      <c r="K63" s="93">
        <v>300000</v>
      </c>
      <c r="L63" s="93">
        <v>253670.98</v>
      </c>
      <c r="M63" s="93"/>
      <c r="N63" s="93"/>
      <c r="O63" s="7"/>
      <c r="P63" s="3"/>
      <c r="Q63" s="3"/>
    </row>
    <row r="64" spans="1:17" ht="15.5" x14ac:dyDescent="0.35">
      <c r="A64" s="119"/>
      <c r="B64" s="119"/>
      <c r="C64" s="46" t="s">
        <v>401</v>
      </c>
      <c r="D64" s="9">
        <v>44055</v>
      </c>
      <c r="E64" s="88">
        <v>100000</v>
      </c>
      <c r="F64" s="88">
        <v>4418000</v>
      </c>
      <c r="G64" s="88">
        <v>5000</v>
      </c>
      <c r="H64" s="88">
        <v>220900</v>
      </c>
      <c r="I64" s="46" t="s">
        <v>402</v>
      </c>
      <c r="J64" s="9">
        <v>44055</v>
      </c>
      <c r="K64" s="93">
        <v>300000</v>
      </c>
      <c r="L64" s="93">
        <v>251448.17</v>
      </c>
      <c r="M64" s="93"/>
      <c r="N64" s="93"/>
      <c r="O64" s="7"/>
      <c r="P64" s="3"/>
      <c r="Q64" s="3"/>
    </row>
    <row r="65" spans="1:17" ht="15.5" x14ac:dyDescent="0.35">
      <c r="A65" s="114" t="s">
        <v>79</v>
      </c>
      <c r="B65" s="114" t="s">
        <v>40</v>
      </c>
      <c r="C65" s="13" t="s">
        <v>81</v>
      </c>
      <c r="D65" s="9">
        <v>43874</v>
      </c>
      <c r="E65" s="88">
        <v>100000</v>
      </c>
      <c r="F65" s="88">
        <v>4104000</v>
      </c>
      <c r="G65" s="90">
        <v>5000</v>
      </c>
      <c r="H65" s="88">
        <v>205650</v>
      </c>
      <c r="I65" s="17"/>
      <c r="J65" s="9"/>
      <c r="K65" s="93">
        <v>0</v>
      </c>
      <c r="L65" s="93">
        <v>0</v>
      </c>
      <c r="M65" s="93"/>
      <c r="N65" s="93"/>
      <c r="O65" s="7"/>
      <c r="P65" s="3"/>
      <c r="Q65" s="3"/>
    </row>
    <row r="66" spans="1:17" ht="15.5" x14ac:dyDescent="0.35">
      <c r="A66" s="119"/>
      <c r="B66" s="119"/>
      <c r="C66" s="37" t="s">
        <v>80</v>
      </c>
      <c r="D66" s="9">
        <v>43917</v>
      </c>
      <c r="E66" s="88">
        <v>100000</v>
      </c>
      <c r="F66" s="88">
        <v>4000000</v>
      </c>
      <c r="G66" s="88">
        <v>5000</v>
      </c>
      <c r="H66" s="88">
        <v>200000</v>
      </c>
      <c r="I66" s="17"/>
      <c r="J66" s="9"/>
      <c r="K66" s="93"/>
      <c r="L66" s="93"/>
      <c r="M66" s="93"/>
      <c r="N66" s="93"/>
      <c r="O66" s="7"/>
      <c r="P66" s="3"/>
      <c r="Q66" s="3"/>
    </row>
    <row r="67" spans="1:17" ht="15.5" x14ac:dyDescent="0.35">
      <c r="A67" s="119"/>
      <c r="B67" s="119"/>
      <c r="C67" s="59" t="s">
        <v>321</v>
      </c>
      <c r="D67" s="9">
        <v>44005</v>
      </c>
      <c r="E67" s="88">
        <v>100000</v>
      </c>
      <c r="F67" s="88">
        <v>4213000</v>
      </c>
      <c r="G67" s="88">
        <v>5000</v>
      </c>
      <c r="H67" s="88">
        <v>206300</v>
      </c>
      <c r="I67" s="18" t="s">
        <v>322</v>
      </c>
      <c r="J67" s="9">
        <v>43922</v>
      </c>
      <c r="K67" s="93">
        <v>300000</v>
      </c>
      <c r="L67" s="93">
        <f>571739.86-K67</f>
        <v>271739.86</v>
      </c>
      <c r="M67" s="93"/>
      <c r="N67" s="93"/>
      <c r="O67" s="7"/>
      <c r="P67" s="3"/>
      <c r="Q67" s="3"/>
    </row>
    <row r="68" spans="1:17" ht="15.5" x14ac:dyDescent="0.35">
      <c r="A68" s="119"/>
      <c r="B68" s="119"/>
      <c r="C68" s="59" t="s">
        <v>480</v>
      </c>
      <c r="D68" s="9">
        <v>44099</v>
      </c>
      <c r="E68" s="88">
        <v>0</v>
      </c>
      <c r="F68" s="88">
        <v>0</v>
      </c>
      <c r="G68" s="88">
        <v>5000</v>
      </c>
      <c r="H68" s="88">
        <v>210650</v>
      </c>
      <c r="I68" s="59" t="s">
        <v>481</v>
      </c>
      <c r="J68" s="9">
        <v>44099</v>
      </c>
      <c r="K68" s="93">
        <v>300000</v>
      </c>
      <c r="L68" s="93">
        <v>239809.95</v>
      </c>
      <c r="M68" s="93"/>
      <c r="N68" s="93"/>
      <c r="O68" s="7"/>
      <c r="P68" s="3"/>
      <c r="Q68" s="3"/>
    </row>
    <row r="69" spans="1:17" ht="15.5" x14ac:dyDescent="0.35">
      <c r="A69" s="114" t="s">
        <v>52</v>
      </c>
      <c r="B69" s="114" t="s">
        <v>40</v>
      </c>
      <c r="C69" s="6" t="s">
        <v>144</v>
      </c>
      <c r="D69" s="9">
        <v>43880</v>
      </c>
      <c r="E69" s="88">
        <v>100000</v>
      </c>
      <c r="F69" s="88">
        <v>4056000</v>
      </c>
      <c r="G69" s="88">
        <v>5000</v>
      </c>
      <c r="H69" s="88">
        <v>202800</v>
      </c>
      <c r="I69" s="18" t="s">
        <v>145</v>
      </c>
      <c r="J69" s="9">
        <v>43874</v>
      </c>
      <c r="K69" s="93">
        <v>10340</v>
      </c>
      <c r="L69" s="93">
        <v>6794.38</v>
      </c>
      <c r="M69" s="93"/>
      <c r="N69" s="93"/>
      <c r="O69" s="7"/>
      <c r="P69" s="3"/>
      <c r="Q69" s="3"/>
    </row>
    <row r="70" spans="1:17" ht="15.5" x14ac:dyDescent="0.35">
      <c r="A70" s="119"/>
      <c r="B70" s="119"/>
      <c r="C70" s="5" t="s">
        <v>146</v>
      </c>
      <c r="D70" s="9">
        <v>43959</v>
      </c>
      <c r="E70" s="88">
        <v>100000</v>
      </c>
      <c r="F70" s="88">
        <v>4083000</v>
      </c>
      <c r="G70" s="88">
        <v>5000</v>
      </c>
      <c r="H70" s="88">
        <v>204150</v>
      </c>
      <c r="I70" s="18" t="s">
        <v>147</v>
      </c>
      <c r="J70" s="9">
        <v>43959</v>
      </c>
      <c r="K70" s="93">
        <v>300000</v>
      </c>
      <c r="L70" s="93">
        <v>251566.79</v>
      </c>
      <c r="M70" s="93"/>
      <c r="N70" s="93"/>
      <c r="O70" s="7"/>
      <c r="P70" s="3"/>
      <c r="Q70" s="3"/>
    </row>
    <row r="71" spans="1:17" ht="15.5" x14ac:dyDescent="0.35">
      <c r="A71" s="131" t="s">
        <v>246</v>
      </c>
      <c r="B71" s="114" t="s">
        <v>40</v>
      </c>
      <c r="C71" s="5" t="s">
        <v>249</v>
      </c>
      <c r="D71" s="22">
        <v>43895</v>
      </c>
      <c r="E71" s="88">
        <v>100000</v>
      </c>
      <c r="F71" s="88">
        <v>4010000</v>
      </c>
      <c r="G71" s="88">
        <v>0</v>
      </c>
      <c r="H71" s="88"/>
      <c r="I71" s="17"/>
      <c r="J71" s="9"/>
      <c r="K71" s="101">
        <v>0</v>
      </c>
      <c r="L71" s="94">
        <v>0</v>
      </c>
      <c r="M71" s="93"/>
      <c r="N71" s="93"/>
      <c r="O71" s="7"/>
      <c r="P71" s="3"/>
      <c r="Q71" s="3"/>
    </row>
    <row r="72" spans="1:17" ht="15.5" x14ac:dyDescent="0.35">
      <c r="A72" s="132"/>
      <c r="B72" s="119"/>
      <c r="C72" s="43" t="s">
        <v>247</v>
      </c>
      <c r="D72" s="22">
        <v>43948</v>
      </c>
      <c r="E72" s="88">
        <v>100000</v>
      </c>
      <c r="F72" s="88">
        <v>4060000</v>
      </c>
      <c r="G72" s="88">
        <v>5000</v>
      </c>
      <c r="H72" s="88">
        <v>202250</v>
      </c>
      <c r="I72" s="17" t="s">
        <v>248</v>
      </c>
      <c r="J72" s="9">
        <v>43948</v>
      </c>
      <c r="K72" s="101">
        <v>225000</v>
      </c>
      <c r="L72" s="94">
        <v>197671.98</v>
      </c>
      <c r="M72" s="93"/>
      <c r="N72" s="93"/>
      <c r="O72" s="7"/>
      <c r="P72" s="3"/>
      <c r="Q72" s="3"/>
    </row>
    <row r="73" spans="1:17" ht="15.5" x14ac:dyDescent="0.35">
      <c r="A73" s="132"/>
      <c r="B73" s="119"/>
      <c r="C73" s="43" t="s">
        <v>363</v>
      </c>
      <c r="D73" s="22">
        <v>44034</v>
      </c>
      <c r="E73" s="88">
        <v>100000</v>
      </c>
      <c r="F73" s="88">
        <v>4272000</v>
      </c>
      <c r="G73" s="88">
        <v>5000</v>
      </c>
      <c r="H73" s="88">
        <v>213600</v>
      </c>
      <c r="I73" s="17" t="s">
        <v>364</v>
      </c>
      <c r="J73" s="9">
        <v>44034</v>
      </c>
      <c r="K73" s="101">
        <v>225000</v>
      </c>
      <c r="L73" s="94">
        <v>198838.5</v>
      </c>
      <c r="M73" s="93"/>
      <c r="N73" s="93"/>
      <c r="O73" s="7"/>
      <c r="P73" s="3"/>
      <c r="Q73" s="3"/>
    </row>
    <row r="74" spans="1:17" ht="15.5" x14ac:dyDescent="0.35">
      <c r="A74" s="132"/>
      <c r="B74" s="119"/>
      <c r="C74" s="64" t="s">
        <v>493</v>
      </c>
      <c r="D74" s="22">
        <v>44124</v>
      </c>
      <c r="E74" s="88">
        <v>0</v>
      </c>
      <c r="F74" s="88">
        <v>0</v>
      </c>
      <c r="G74" s="88">
        <v>5000</v>
      </c>
      <c r="H74" s="88">
        <v>215900</v>
      </c>
      <c r="I74" s="64" t="s">
        <v>494</v>
      </c>
      <c r="J74" s="22">
        <v>44124</v>
      </c>
      <c r="K74" s="101">
        <v>225000</v>
      </c>
      <c r="L74" s="94">
        <v>141116.32999999999</v>
      </c>
      <c r="M74" s="93"/>
      <c r="N74" s="93"/>
      <c r="O74" s="7"/>
      <c r="P74" s="3"/>
      <c r="Q74" s="3"/>
    </row>
    <row r="75" spans="1:17" ht="15.5" x14ac:dyDescent="0.35">
      <c r="A75" s="131" t="s">
        <v>166</v>
      </c>
      <c r="B75" s="114" t="s">
        <v>40</v>
      </c>
      <c r="C75" s="6" t="s">
        <v>169</v>
      </c>
      <c r="D75" s="22">
        <v>43899</v>
      </c>
      <c r="E75" s="88">
        <v>100000</v>
      </c>
      <c r="F75" s="88">
        <v>4145000</v>
      </c>
      <c r="G75" s="88">
        <v>5000</v>
      </c>
      <c r="H75" s="88">
        <v>207250</v>
      </c>
      <c r="I75" s="18">
        <v>7120027487</v>
      </c>
      <c r="J75" s="9">
        <v>43893</v>
      </c>
      <c r="K75" s="97">
        <v>14196.13</v>
      </c>
      <c r="L75" s="94"/>
      <c r="M75" s="143">
        <v>14196.13</v>
      </c>
      <c r="N75" s="144"/>
      <c r="O75" s="7"/>
      <c r="P75" s="3"/>
      <c r="Q75" s="3"/>
    </row>
    <row r="76" spans="1:17" ht="15.5" x14ac:dyDescent="0.35">
      <c r="A76" s="132"/>
      <c r="B76" s="119"/>
      <c r="C76" s="52" t="s">
        <v>167</v>
      </c>
      <c r="D76" s="22">
        <v>43984</v>
      </c>
      <c r="E76" s="88">
        <v>100000</v>
      </c>
      <c r="F76" s="88">
        <v>4129000</v>
      </c>
      <c r="G76" s="88">
        <v>5000</v>
      </c>
      <c r="H76" s="88">
        <v>206450</v>
      </c>
      <c r="I76" s="17" t="s">
        <v>168</v>
      </c>
      <c r="J76" s="9">
        <v>43984</v>
      </c>
      <c r="K76" s="101">
        <v>150000</v>
      </c>
      <c r="L76" s="94">
        <v>143346.38</v>
      </c>
      <c r="M76" s="101"/>
      <c r="N76" s="101"/>
      <c r="O76" s="7"/>
      <c r="P76" s="3"/>
      <c r="Q76" s="3"/>
    </row>
    <row r="77" spans="1:17" ht="15.5" x14ac:dyDescent="0.35">
      <c r="A77" s="132"/>
      <c r="B77" s="119"/>
      <c r="C77" s="69" t="s">
        <v>422</v>
      </c>
      <c r="D77" s="22">
        <v>44075</v>
      </c>
      <c r="E77" s="88">
        <v>0</v>
      </c>
      <c r="F77" s="88">
        <v>0</v>
      </c>
      <c r="G77" s="88">
        <v>5000</v>
      </c>
      <c r="H77" s="88">
        <v>215950</v>
      </c>
      <c r="I77" s="17" t="s">
        <v>423</v>
      </c>
      <c r="J77" s="9">
        <v>44075</v>
      </c>
      <c r="K77" s="101">
        <v>150000</v>
      </c>
      <c r="L77" s="94">
        <v>108267.19</v>
      </c>
      <c r="M77" s="101"/>
      <c r="N77" s="101"/>
      <c r="O77" s="7"/>
      <c r="P77" s="3"/>
      <c r="Q77" s="3"/>
    </row>
    <row r="78" spans="1:17" ht="15.5" x14ac:dyDescent="0.35">
      <c r="A78" s="132"/>
      <c r="B78" s="119"/>
      <c r="C78" s="69" t="s">
        <v>518</v>
      </c>
      <c r="D78" s="22">
        <v>44148</v>
      </c>
      <c r="E78" s="88">
        <v>100000</v>
      </c>
      <c r="F78" s="88">
        <v>4309000</v>
      </c>
      <c r="G78" s="88">
        <v>5000</v>
      </c>
      <c r="H78" s="88">
        <v>215450</v>
      </c>
      <c r="I78" s="69" t="s">
        <v>519</v>
      </c>
      <c r="J78" s="22">
        <v>44148</v>
      </c>
      <c r="K78" s="101">
        <v>150000</v>
      </c>
      <c r="L78" s="94">
        <v>140113.57</v>
      </c>
      <c r="M78" s="101"/>
      <c r="N78" s="101"/>
      <c r="O78" s="7"/>
      <c r="P78" s="3"/>
      <c r="Q78" s="3"/>
    </row>
    <row r="79" spans="1:17" ht="15.5" x14ac:dyDescent="0.35">
      <c r="A79" s="129" t="s">
        <v>47</v>
      </c>
      <c r="B79" s="114" t="s">
        <v>40</v>
      </c>
      <c r="C79" s="37" t="s">
        <v>86</v>
      </c>
      <c r="D79" s="15">
        <v>43920</v>
      </c>
      <c r="E79" s="88">
        <v>100000</v>
      </c>
      <c r="F79" s="88">
        <v>4176000</v>
      </c>
      <c r="G79" s="88">
        <v>5000</v>
      </c>
      <c r="H79" s="88">
        <v>208800</v>
      </c>
      <c r="I79" s="17"/>
      <c r="J79" s="9"/>
      <c r="K79" s="97">
        <v>10340</v>
      </c>
      <c r="L79" s="98"/>
      <c r="M79" s="93"/>
      <c r="N79" s="93"/>
      <c r="O79" s="7"/>
      <c r="P79" s="3"/>
      <c r="Q79" s="3"/>
    </row>
    <row r="80" spans="1:17" ht="15.5" x14ac:dyDescent="0.35">
      <c r="A80" s="130"/>
      <c r="B80" s="119"/>
      <c r="C80" s="39" t="s">
        <v>344</v>
      </c>
      <c r="D80" s="15">
        <v>44015</v>
      </c>
      <c r="E80" s="88">
        <v>100000</v>
      </c>
      <c r="F80" s="88">
        <v>4227000</v>
      </c>
      <c r="G80" s="88">
        <v>5000</v>
      </c>
      <c r="H80" s="88">
        <v>211350</v>
      </c>
      <c r="I80" s="17" t="s">
        <v>345</v>
      </c>
      <c r="J80" s="9">
        <v>44015</v>
      </c>
      <c r="K80" s="93">
        <v>300000</v>
      </c>
      <c r="L80" s="93">
        <v>250963.69</v>
      </c>
      <c r="M80" s="93"/>
      <c r="N80" s="93"/>
      <c r="O80" s="7"/>
      <c r="P80" s="3"/>
      <c r="Q80" s="3"/>
    </row>
    <row r="81" spans="1:17" ht="15.5" x14ac:dyDescent="0.35">
      <c r="A81" s="114" t="s">
        <v>99</v>
      </c>
      <c r="B81" s="114" t="s">
        <v>40</v>
      </c>
      <c r="C81" s="6" t="s">
        <v>100</v>
      </c>
      <c r="D81" s="9">
        <v>43969</v>
      </c>
      <c r="E81" s="88">
        <v>100000</v>
      </c>
      <c r="F81" s="88">
        <v>4083000</v>
      </c>
      <c r="G81" s="88">
        <v>5000</v>
      </c>
      <c r="H81" s="88">
        <v>204000</v>
      </c>
      <c r="I81" s="6" t="s">
        <v>101</v>
      </c>
      <c r="J81" s="9">
        <v>43969</v>
      </c>
      <c r="K81" s="93">
        <v>150000</v>
      </c>
      <c r="L81" s="93">
        <v>143042.10999999999</v>
      </c>
      <c r="M81" s="93"/>
      <c r="N81" s="93"/>
      <c r="O81" s="7"/>
      <c r="P81" s="3"/>
      <c r="Q81" s="3"/>
    </row>
    <row r="82" spans="1:17" ht="15.5" x14ac:dyDescent="0.35">
      <c r="A82" s="119"/>
      <c r="B82" s="119"/>
      <c r="C82" s="58" t="s">
        <v>102</v>
      </c>
      <c r="D82" s="9">
        <v>43874</v>
      </c>
      <c r="E82" s="88">
        <v>100000</v>
      </c>
      <c r="F82" s="88">
        <v>4078000</v>
      </c>
      <c r="G82" s="88">
        <v>5000</v>
      </c>
      <c r="H82" s="88">
        <v>203900</v>
      </c>
      <c r="I82" s="56">
        <v>7120027259</v>
      </c>
      <c r="J82" s="9">
        <v>43872</v>
      </c>
      <c r="K82" s="97">
        <v>150000</v>
      </c>
      <c r="L82" s="98"/>
      <c r="M82" s="93"/>
      <c r="N82" s="93"/>
      <c r="O82" s="7"/>
      <c r="P82" s="3"/>
      <c r="Q82" s="3"/>
    </row>
    <row r="83" spans="1:17" ht="15.5" x14ac:dyDescent="0.35">
      <c r="A83" s="119"/>
      <c r="B83" s="119"/>
      <c r="C83" s="58" t="s">
        <v>448</v>
      </c>
      <c r="D83" s="9">
        <v>44098</v>
      </c>
      <c r="E83" s="88">
        <v>100000</v>
      </c>
      <c r="F83" s="88">
        <v>4342000</v>
      </c>
      <c r="G83" s="88">
        <v>5000</v>
      </c>
      <c r="H83" s="88">
        <v>217100</v>
      </c>
      <c r="I83" s="56" t="s">
        <v>449</v>
      </c>
      <c r="J83" s="9">
        <v>44098</v>
      </c>
      <c r="K83" s="99">
        <v>150000</v>
      </c>
      <c r="L83" s="100">
        <v>140157.60999999999</v>
      </c>
      <c r="M83" s="93"/>
      <c r="N83" s="93"/>
      <c r="O83" s="7"/>
      <c r="P83" s="3"/>
      <c r="Q83" s="3"/>
    </row>
    <row r="84" spans="1:17" ht="15.5" x14ac:dyDescent="0.35">
      <c r="A84" s="114" t="s">
        <v>93</v>
      </c>
      <c r="B84" s="114" t="s">
        <v>40</v>
      </c>
      <c r="C84" s="6" t="s">
        <v>94</v>
      </c>
      <c r="D84" s="9">
        <v>43969</v>
      </c>
      <c r="E84" s="88">
        <v>100000</v>
      </c>
      <c r="F84" s="88">
        <v>4083000</v>
      </c>
      <c r="G84" s="88">
        <v>5000</v>
      </c>
      <c r="H84" s="88">
        <v>204000</v>
      </c>
      <c r="I84" s="13" t="s">
        <v>95</v>
      </c>
      <c r="J84" s="9">
        <v>43969</v>
      </c>
      <c r="K84" s="93">
        <v>150000</v>
      </c>
      <c r="L84" s="93">
        <v>143042.10999999999</v>
      </c>
      <c r="M84" s="93"/>
      <c r="N84" s="93"/>
      <c r="O84" s="7"/>
      <c r="P84" s="3"/>
      <c r="Q84" s="3" t="s">
        <v>117</v>
      </c>
    </row>
    <row r="85" spans="1:17" ht="15.5" x14ac:dyDescent="0.35">
      <c r="A85" s="119"/>
      <c r="B85" s="119"/>
      <c r="C85" s="54" t="s">
        <v>433</v>
      </c>
      <c r="D85" s="9">
        <v>44095</v>
      </c>
      <c r="E85" s="88">
        <v>100000</v>
      </c>
      <c r="F85" s="88">
        <v>4347000</v>
      </c>
      <c r="G85" s="88">
        <v>5000</v>
      </c>
      <c r="H85" s="88">
        <v>217350</v>
      </c>
      <c r="I85" s="55" t="s">
        <v>434</v>
      </c>
      <c r="J85" s="9">
        <v>44095</v>
      </c>
      <c r="K85" s="93">
        <v>150000</v>
      </c>
      <c r="L85" s="93">
        <v>140153.10999999999</v>
      </c>
      <c r="M85" s="93"/>
      <c r="N85" s="93"/>
      <c r="O85" s="7"/>
      <c r="P85" s="3"/>
      <c r="Q85" s="3"/>
    </row>
    <row r="86" spans="1:17" ht="15.5" x14ac:dyDescent="0.35">
      <c r="A86" s="114" t="s">
        <v>176</v>
      </c>
      <c r="B86" s="114" t="s">
        <v>40</v>
      </c>
      <c r="C86" s="6" t="s">
        <v>177</v>
      </c>
      <c r="D86" s="9">
        <v>43854</v>
      </c>
      <c r="E86" s="88">
        <v>100000</v>
      </c>
      <c r="F86" s="88">
        <v>4119000</v>
      </c>
      <c r="G86" s="88">
        <v>5000</v>
      </c>
      <c r="H86" s="88">
        <f>4324950-F86</f>
        <v>205950</v>
      </c>
      <c r="I86" s="6">
        <v>7120027009</v>
      </c>
      <c r="J86" s="9">
        <v>43853</v>
      </c>
      <c r="K86" s="97">
        <v>100000</v>
      </c>
      <c r="L86" s="98"/>
      <c r="M86" s="93"/>
      <c r="N86" s="93"/>
      <c r="O86" s="7"/>
      <c r="P86" s="3"/>
      <c r="Q86" s="3"/>
    </row>
    <row r="87" spans="1:17" ht="15.5" x14ac:dyDescent="0.35">
      <c r="A87" s="119"/>
      <c r="B87" s="119"/>
      <c r="C87" s="41" t="s">
        <v>254</v>
      </c>
      <c r="D87" s="9">
        <v>43990</v>
      </c>
      <c r="E87" s="88">
        <v>0</v>
      </c>
      <c r="F87" s="88">
        <v>0</v>
      </c>
      <c r="G87" s="88">
        <v>5000</v>
      </c>
      <c r="H87" s="88">
        <v>209750</v>
      </c>
      <c r="I87" s="41" t="s">
        <v>254</v>
      </c>
      <c r="J87" s="9">
        <v>43990</v>
      </c>
      <c r="K87" s="93">
        <v>100000</v>
      </c>
      <c r="L87" s="93">
        <v>86470.17</v>
      </c>
      <c r="M87" s="93"/>
      <c r="N87" s="93"/>
      <c r="O87" s="7"/>
      <c r="P87" s="3"/>
      <c r="Q87" s="3"/>
    </row>
    <row r="88" spans="1:17" ht="15.5" x14ac:dyDescent="0.35">
      <c r="A88" s="115"/>
      <c r="B88" s="115"/>
      <c r="C88" s="41" t="s">
        <v>368</v>
      </c>
      <c r="D88" s="9">
        <v>44035</v>
      </c>
      <c r="E88" s="88">
        <v>100000</v>
      </c>
      <c r="F88" s="88">
        <v>4295000</v>
      </c>
      <c r="G88" s="88">
        <v>5000</v>
      </c>
      <c r="H88" s="88">
        <v>214750</v>
      </c>
      <c r="I88" s="41" t="s">
        <v>369</v>
      </c>
      <c r="J88" s="9">
        <v>44035</v>
      </c>
      <c r="K88" s="93">
        <v>150000</v>
      </c>
      <c r="L88" s="93">
        <v>141685.13</v>
      </c>
      <c r="M88" s="93"/>
      <c r="N88" s="93"/>
      <c r="O88" s="7"/>
      <c r="P88" s="3"/>
      <c r="Q88" s="3"/>
    </row>
    <row r="89" spans="1:17" ht="15.5" x14ac:dyDescent="0.35">
      <c r="A89" s="114" t="s">
        <v>96</v>
      </c>
      <c r="B89" s="114" t="s">
        <v>40</v>
      </c>
      <c r="C89" s="6" t="s">
        <v>97</v>
      </c>
      <c r="D89" s="9">
        <v>43941</v>
      </c>
      <c r="E89" s="88">
        <v>0</v>
      </c>
      <c r="F89" s="88">
        <v>0</v>
      </c>
      <c r="G89" s="88">
        <v>5000</v>
      </c>
      <c r="H89" s="88">
        <v>202800</v>
      </c>
      <c r="I89" s="6" t="s">
        <v>98</v>
      </c>
      <c r="J89" s="9">
        <v>43941</v>
      </c>
      <c r="K89" s="93">
        <v>225000</v>
      </c>
      <c r="L89" s="93">
        <f>364486.24-K89</f>
        <v>139486.24</v>
      </c>
      <c r="M89" s="93"/>
      <c r="N89" s="93"/>
      <c r="O89" s="7"/>
      <c r="P89" s="3"/>
      <c r="Q89" s="3"/>
    </row>
    <row r="90" spans="1:17" ht="15.5" x14ac:dyDescent="0.35">
      <c r="A90" s="119"/>
      <c r="B90" s="119"/>
      <c r="C90" s="6" t="s">
        <v>272</v>
      </c>
      <c r="D90" s="9">
        <v>43992</v>
      </c>
      <c r="E90" s="88">
        <v>100000</v>
      </c>
      <c r="F90" s="88">
        <v>4195000</v>
      </c>
      <c r="G90" s="88">
        <v>5000</v>
      </c>
      <c r="H90" s="88">
        <v>211050</v>
      </c>
      <c r="I90" s="6" t="s">
        <v>273</v>
      </c>
      <c r="J90" s="9">
        <v>43992</v>
      </c>
      <c r="K90" s="93">
        <v>225000</v>
      </c>
      <c r="L90" s="93">
        <v>191495.33</v>
      </c>
      <c r="M90" s="93"/>
      <c r="N90" s="93"/>
      <c r="O90" s="7"/>
      <c r="P90" s="3"/>
      <c r="Q90" s="3"/>
    </row>
    <row r="91" spans="1:17" ht="15.5" x14ac:dyDescent="0.35">
      <c r="A91" s="119"/>
      <c r="B91" s="119"/>
      <c r="C91" s="52" t="s">
        <v>431</v>
      </c>
      <c r="D91" s="9">
        <v>44083</v>
      </c>
      <c r="E91" s="88">
        <v>100000</v>
      </c>
      <c r="F91" s="88">
        <v>4357000</v>
      </c>
      <c r="G91" s="88">
        <v>5000</v>
      </c>
      <c r="H91" s="88">
        <v>217850</v>
      </c>
      <c r="I91" s="52" t="s">
        <v>432</v>
      </c>
      <c r="J91" s="9">
        <v>44083</v>
      </c>
      <c r="K91" s="93">
        <v>225000</v>
      </c>
      <c r="L91" s="93">
        <v>188529.59</v>
      </c>
      <c r="M91" s="93"/>
      <c r="N91" s="93"/>
      <c r="O91" s="7"/>
      <c r="P91" s="3"/>
      <c r="Q91" s="3"/>
    </row>
    <row r="92" spans="1:17" ht="15.5" x14ac:dyDescent="0.35">
      <c r="A92" s="114" t="s">
        <v>53</v>
      </c>
      <c r="B92" s="114" t="s">
        <v>40</v>
      </c>
      <c r="C92" s="6" t="s">
        <v>103</v>
      </c>
      <c r="D92" s="9">
        <v>43969</v>
      </c>
      <c r="E92" s="88">
        <v>100000</v>
      </c>
      <c r="F92" s="88">
        <v>4055000</v>
      </c>
      <c r="G92" s="88">
        <v>5000</v>
      </c>
      <c r="H92" s="88">
        <v>202750</v>
      </c>
      <c r="I92" s="17" t="s">
        <v>104</v>
      </c>
      <c r="J92" s="9">
        <v>43952</v>
      </c>
      <c r="K92" s="93">
        <v>150331.68</v>
      </c>
      <c r="L92" s="93">
        <v>143042.10999999999</v>
      </c>
      <c r="M92" s="93"/>
      <c r="N92" s="93"/>
      <c r="O92" s="7"/>
      <c r="P92" s="3"/>
      <c r="Q92" s="3"/>
    </row>
    <row r="93" spans="1:17" ht="15.5" x14ac:dyDescent="0.35">
      <c r="A93" s="119"/>
      <c r="B93" s="119"/>
      <c r="C93" s="47">
        <v>7120026941</v>
      </c>
      <c r="D93" s="9">
        <v>43846</v>
      </c>
      <c r="E93" s="88">
        <v>0</v>
      </c>
      <c r="F93" s="88">
        <v>0</v>
      </c>
      <c r="G93" s="88">
        <v>5000</v>
      </c>
      <c r="H93" s="88">
        <v>206750</v>
      </c>
      <c r="I93" s="45">
        <v>7120026946</v>
      </c>
      <c r="J93" s="9">
        <v>43846</v>
      </c>
      <c r="K93" s="97">
        <v>150000</v>
      </c>
      <c r="L93" s="98"/>
      <c r="M93" s="93"/>
      <c r="N93" s="93"/>
      <c r="O93" s="7"/>
      <c r="P93" s="3"/>
      <c r="Q93" s="3"/>
    </row>
    <row r="94" spans="1:17" ht="15.5" x14ac:dyDescent="0.35">
      <c r="A94" s="115"/>
      <c r="B94" s="115"/>
      <c r="C94" s="47" t="s">
        <v>397</v>
      </c>
      <c r="D94" s="9">
        <v>44055</v>
      </c>
      <c r="E94" s="88">
        <v>100000</v>
      </c>
      <c r="F94" s="88">
        <v>4421000</v>
      </c>
      <c r="G94" s="88">
        <v>5000</v>
      </c>
      <c r="H94" s="88">
        <v>221050</v>
      </c>
      <c r="I94" s="47" t="s">
        <v>398</v>
      </c>
      <c r="J94" s="9">
        <v>44055</v>
      </c>
      <c r="K94" s="99">
        <v>150000</v>
      </c>
      <c r="L94" s="99">
        <v>141977.19</v>
      </c>
      <c r="M94" s="93"/>
      <c r="N94" s="93"/>
      <c r="O94" s="7"/>
      <c r="P94" s="3"/>
      <c r="Q94" s="3"/>
    </row>
    <row r="95" spans="1:17" ht="15.5" x14ac:dyDescent="0.35">
      <c r="A95" s="114" t="s">
        <v>105</v>
      </c>
      <c r="B95" s="114" t="s">
        <v>40</v>
      </c>
      <c r="C95" s="6" t="s">
        <v>106</v>
      </c>
      <c r="D95" s="9">
        <v>43915</v>
      </c>
      <c r="E95" s="88">
        <v>0</v>
      </c>
      <c r="F95" s="88">
        <v>0</v>
      </c>
      <c r="G95" s="88">
        <v>5000</v>
      </c>
      <c r="H95" s="88">
        <v>198050</v>
      </c>
      <c r="I95" s="6" t="s">
        <v>260</v>
      </c>
      <c r="J95" s="9">
        <v>43914</v>
      </c>
      <c r="K95" s="101">
        <v>150000</v>
      </c>
      <c r="L95" s="93">
        <f>276792.95-K95</f>
        <v>126792.95000000001</v>
      </c>
      <c r="M95" s="93"/>
      <c r="N95" s="93"/>
      <c r="O95" s="7"/>
      <c r="P95" s="3"/>
      <c r="Q95" s="3"/>
    </row>
    <row r="96" spans="1:17" ht="15.5" x14ac:dyDescent="0.35">
      <c r="A96" s="119"/>
      <c r="B96" s="119"/>
      <c r="C96" s="6" t="s">
        <v>274</v>
      </c>
      <c r="D96" s="9">
        <v>43992</v>
      </c>
      <c r="E96" s="88">
        <v>100000</v>
      </c>
      <c r="F96" s="88">
        <v>4195000</v>
      </c>
      <c r="G96" s="88">
        <v>5000</v>
      </c>
      <c r="H96" s="88">
        <v>211050</v>
      </c>
      <c r="I96" s="6" t="s">
        <v>275</v>
      </c>
      <c r="J96" s="9">
        <v>43992</v>
      </c>
      <c r="K96" s="101">
        <v>150000</v>
      </c>
      <c r="L96" s="93">
        <v>142433.57999999999</v>
      </c>
      <c r="M96" s="93"/>
      <c r="N96" s="93"/>
      <c r="O96" s="7"/>
      <c r="P96" s="3"/>
      <c r="Q96" s="3"/>
    </row>
    <row r="97" spans="1:17" ht="15.5" x14ac:dyDescent="0.35">
      <c r="A97" s="114" t="s">
        <v>258</v>
      </c>
      <c r="B97" s="114" t="s">
        <v>40</v>
      </c>
      <c r="C97" s="6" t="s">
        <v>259</v>
      </c>
      <c r="D97" s="9">
        <v>43902</v>
      </c>
      <c r="E97" s="88">
        <v>0</v>
      </c>
      <c r="F97" s="88">
        <v>0</v>
      </c>
      <c r="G97" s="88">
        <v>5000</v>
      </c>
      <c r="H97" s="88">
        <v>210950</v>
      </c>
      <c r="I97" s="6" t="s">
        <v>260</v>
      </c>
      <c r="J97" s="9">
        <v>43901</v>
      </c>
      <c r="K97" s="101">
        <v>150000</v>
      </c>
      <c r="L97" s="93">
        <f>272685.92-K97</f>
        <v>122685.91999999998</v>
      </c>
      <c r="M97" s="93"/>
      <c r="N97" s="93"/>
      <c r="O97" s="7"/>
      <c r="P97" s="3"/>
      <c r="Q97" s="3"/>
    </row>
    <row r="98" spans="1:17" ht="15.5" x14ac:dyDescent="0.35">
      <c r="A98" s="119"/>
      <c r="B98" s="119"/>
      <c r="C98" s="41" t="s">
        <v>359</v>
      </c>
      <c r="D98" s="9">
        <v>44032</v>
      </c>
      <c r="E98" s="88">
        <v>100000</v>
      </c>
      <c r="F98" s="88">
        <v>4292000</v>
      </c>
      <c r="G98" s="88">
        <v>5000</v>
      </c>
      <c r="H98" s="88">
        <v>209750</v>
      </c>
      <c r="I98" s="41" t="s">
        <v>360</v>
      </c>
      <c r="J98" s="9">
        <v>44032</v>
      </c>
      <c r="K98" s="101">
        <v>150000</v>
      </c>
      <c r="L98" s="93"/>
      <c r="M98" s="93"/>
      <c r="N98" s="93"/>
      <c r="O98" s="7"/>
      <c r="P98" s="3"/>
      <c r="Q98" s="3"/>
    </row>
    <row r="99" spans="1:17" ht="15.5" x14ac:dyDescent="0.35">
      <c r="A99" s="114" t="s">
        <v>255</v>
      </c>
      <c r="B99" s="114" t="s">
        <v>40</v>
      </c>
      <c r="C99" s="6" t="s">
        <v>257</v>
      </c>
      <c r="D99" s="9">
        <v>43907</v>
      </c>
      <c r="E99" s="88">
        <v>0</v>
      </c>
      <c r="F99" s="88">
        <v>0</v>
      </c>
      <c r="G99" s="88">
        <v>5000</v>
      </c>
      <c r="H99" s="88">
        <v>209650</v>
      </c>
      <c r="I99" s="6" t="s">
        <v>260</v>
      </c>
      <c r="J99" s="9">
        <v>43906</v>
      </c>
      <c r="K99" s="101">
        <v>150000</v>
      </c>
      <c r="L99" s="93">
        <f>284821.38-K99</f>
        <v>134821.38</v>
      </c>
      <c r="M99" s="93"/>
      <c r="N99" s="93"/>
      <c r="O99" s="7"/>
      <c r="P99" s="3"/>
      <c r="Q99" s="3"/>
    </row>
    <row r="100" spans="1:17" ht="15.5" x14ac:dyDescent="0.35">
      <c r="A100" s="119"/>
      <c r="B100" s="119"/>
      <c r="C100" s="6" t="s">
        <v>276</v>
      </c>
      <c r="D100" s="9">
        <v>43992</v>
      </c>
      <c r="E100" s="88">
        <v>100000</v>
      </c>
      <c r="F100" s="88">
        <v>4195000</v>
      </c>
      <c r="G100" s="88">
        <v>5000</v>
      </c>
      <c r="H100" s="88">
        <v>211050</v>
      </c>
      <c r="I100" s="6" t="s">
        <v>277</v>
      </c>
      <c r="J100" s="9">
        <v>43992</v>
      </c>
      <c r="K100" s="101">
        <v>150000</v>
      </c>
      <c r="L100" s="93">
        <f>74404.4+67083.44</f>
        <v>141487.84</v>
      </c>
      <c r="M100" s="93"/>
      <c r="N100" s="93"/>
      <c r="O100" s="7"/>
      <c r="P100" s="3"/>
      <c r="Q100" s="3"/>
    </row>
    <row r="101" spans="1:17" ht="15.5" x14ac:dyDescent="0.35">
      <c r="A101" s="72" t="s">
        <v>55</v>
      </c>
      <c r="B101" s="72" t="s">
        <v>40</v>
      </c>
      <c r="C101" s="6" t="s">
        <v>244</v>
      </c>
      <c r="D101" s="9">
        <v>43976</v>
      </c>
      <c r="E101" s="88">
        <v>100000</v>
      </c>
      <c r="F101" s="88">
        <v>4144000</v>
      </c>
      <c r="G101" s="88">
        <v>5000</v>
      </c>
      <c r="H101" s="88">
        <v>207200</v>
      </c>
      <c r="I101" s="17" t="s">
        <v>245</v>
      </c>
      <c r="J101" s="9">
        <v>43980</v>
      </c>
      <c r="K101" s="93">
        <v>150000</v>
      </c>
      <c r="L101" s="94">
        <v>142395.54999999999</v>
      </c>
      <c r="M101" s="93"/>
      <c r="N101" s="93"/>
      <c r="O101" s="7"/>
      <c r="P101" s="3"/>
      <c r="Q101" s="3"/>
    </row>
    <row r="102" spans="1:17" ht="15.5" x14ac:dyDescent="0.35">
      <c r="A102" s="72" t="s">
        <v>138</v>
      </c>
      <c r="B102" s="72" t="s">
        <v>40</v>
      </c>
      <c r="C102" s="6" t="s">
        <v>139</v>
      </c>
      <c r="D102" s="9">
        <v>43980</v>
      </c>
      <c r="E102" s="88">
        <v>100000</v>
      </c>
      <c r="F102" s="88">
        <v>4144000</v>
      </c>
      <c r="G102" s="88">
        <v>5000</v>
      </c>
      <c r="H102" s="88">
        <v>207200</v>
      </c>
      <c r="I102" s="17" t="s">
        <v>140</v>
      </c>
      <c r="J102" s="9">
        <v>43980</v>
      </c>
      <c r="K102" s="93">
        <v>150000</v>
      </c>
      <c r="L102" s="93">
        <v>127629.74</v>
      </c>
      <c r="M102" s="93"/>
      <c r="N102" s="93"/>
      <c r="O102" s="7"/>
      <c r="P102" s="3"/>
      <c r="Q102" s="3"/>
    </row>
    <row r="103" spans="1:17" ht="15.5" x14ac:dyDescent="0.35">
      <c r="A103" s="72" t="s">
        <v>56</v>
      </c>
      <c r="B103" s="72" t="s">
        <v>40</v>
      </c>
      <c r="C103" s="6" t="s">
        <v>141</v>
      </c>
      <c r="D103" s="9">
        <v>43980</v>
      </c>
      <c r="E103" s="88">
        <v>100000</v>
      </c>
      <c r="F103" s="88">
        <v>4144000</v>
      </c>
      <c r="G103" s="88">
        <v>5000</v>
      </c>
      <c r="H103" s="88">
        <v>207200</v>
      </c>
      <c r="I103" s="17" t="s">
        <v>142</v>
      </c>
      <c r="J103" s="9">
        <v>43980</v>
      </c>
      <c r="K103" s="93">
        <v>150000</v>
      </c>
      <c r="L103" s="93">
        <v>124609.03</v>
      </c>
      <c r="M103" s="93"/>
      <c r="N103" s="93"/>
      <c r="O103" s="7"/>
      <c r="P103" s="3"/>
      <c r="Q103" s="3"/>
    </row>
    <row r="104" spans="1:17" ht="15.5" x14ac:dyDescent="0.35">
      <c r="A104" s="72" t="s">
        <v>179</v>
      </c>
      <c r="B104" s="72" t="s">
        <v>40</v>
      </c>
      <c r="C104" s="6" t="s">
        <v>261</v>
      </c>
      <c r="D104" s="9">
        <v>43991</v>
      </c>
      <c r="E104" s="88">
        <v>100000</v>
      </c>
      <c r="F104" s="88">
        <v>4195000</v>
      </c>
      <c r="G104" s="88">
        <v>5000</v>
      </c>
      <c r="H104" s="88">
        <v>209750</v>
      </c>
      <c r="I104" s="6" t="s">
        <v>262</v>
      </c>
      <c r="J104" s="9">
        <v>43991</v>
      </c>
      <c r="K104" s="93">
        <v>150000</v>
      </c>
      <c r="L104" s="93">
        <v>124108.18</v>
      </c>
      <c r="M104" s="93"/>
      <c r="N104" s="93"/>
      <c r="O104" s="7"/>
      <c r="P104" s="3"/>
      <c r="Q104" s="3"/>
    </row>
    <row r="105" spans="1:17" ht="15.5" x14ac:dyDescent="0.35">
      <c r="A105" s="72" t="s">
        <v>178</v>
      </c>
      <c r="B105" s="72" t="s">
        <v>40</v>
      </c>
      <c r="C105" s="6" t="s">
        <v>263</v>
      </c>
      <c r="D105" s="9">
        <v>43991</v>
      </c>
      <c r="E105" s="88">
        <v>100000</v>
      </c>
      <c r="F105" s="88">
        <v>4195000</v>
      </c>
      <c r="G105" s="88">
        <v>5000</v>
      </c>
      <c r="H105" s="88">
        <v>209750</v>
      </c>
      <c r="I105" s="6" t="s">
        <v>264</v>
      </c>
      <c r="J105" s="9">
        <v>43991</v>
      </c>
      <c r="K105" s="93">
        <v>150000</v>
      </c>
      <c r="L105" s="93">
        <v>123946.77</v>
      </c>
      <c r="M105" s="93"/>
      <c r="N105" s="93"/>
      <c r="O105" s="8"/>
      <c r="P105" s="3"/>
      <c r="Q105" s="3"/>
    </row>
    <row r="106" spans="1:17" ht="26.15" customHeight="1" x14ac:dyDescent="0.35">
      <c r="A106" s="142" t="s">
        <v>602</v>
      </c>
      <c r="B106" s="142"/>
      <c r="C106" s="142"/>
      <c r="D106" s="142"/>
      <c r="E106" s="91">
        <f>SUM(E5:E105)</f>
        <v>8000130</v>
      </c>
      <c r="F106" s="91">
        <f>SUM(F5:F105)</f>
        <v>335606881.30000001</v>
      </c>
      <c r="G106" s="91">
        <f>SUM(G5:G105)</f>
        <v>500000</v>
      </c>
      <c r="H106" s="91">
        <f>SUM(H5:H105)</f>
        <v>20527235.73</v>
      </c>
      <c r="I106" s="85"/>
      <c r="J106" s="86"/>
      <c r="K106" s="106">
        <f>SUM(K5:K105)</f>
        <v>18202734.810000002</v>
      </c>
      <c r="L106" s="106">
        <f>SUM(L5:L105)</f>
        <v>14166511.699999996</v>
      </c>
      <c r="M106" s="93"/>
      <c r="N106" s="93"/>
    </row>
    <row r="107" spans="1:17" x14ac:dyDescent="0.35">
      <c r="E107" s="92"/>
      <c r="F107" s="92"/>
      <c r="G107" s="92"/>
      <c r="H107" s="92"/>
      <c r="J107" s="20"/>
    </row>
    <row r="108" spans="1:17" x14ac:dyDescent="0.35">
      <c r="E108" s="92"/>
      <c r="F108" s="92"/>
      <c r="G108" s="92"/>
      <c r="H108" s="92"/>
      <c r="J108" s="20"/>
    </row>
    <row r="109" spans="1:17" x14ac:dyDescent="0.35">
      <c r="J109" s="20"/>
    </row>
    <row r="110" spans="1:17" x14ac:dyDescent="0.35">
      <c r="J110" s="20"/>
    </row>
    <row r="111" spans="1:17" ht="21" x14ac:dyDescent="0.5">
      <c r="F111" s="111"/>
    </row>
  </sheetData>
  <mergeCells count="72">
    <mergeCell ref="M75:N75"/>
    <mergeCell ref="A89:A91"/>
    <mergeCell ref="B89:B91"/>
    <mergeCell ref="B84:B85"/>
    <mergeCell ref="A95:A96"/>
    <mergeCell ref="B95:B96"/>
    <mergeCell ref="B92:B94"/>
    <mergeCell ref="A81:A83"/>
    <mergeCell ref="B81:B83"/>
    <mergeCell ref="B75:B78"/>
    <mergeCell ref="A86:A88"/>
    <mergeCell ref="B86:B88"/>
    <mergeCell ref="A84:A85"/>
    <mergeCell ref="A106:D106"/>
    <mergeCell ref="A99:A100"/>
    <mergeCell ref="B99:B100"/>
    <mergeCell ref="A97:A98"/>
    <mergeCell ref="B97:B98"/>
    <mergeCell ref="A1:L1"/>
    <mergeCell ref="A71:A74"/>
    <mergeCell ref="B71:B74"/>
    <mergeCell ref="B10:B12"/>
    <mergeCell ref="A13:A16"/>
    <mergeCell ref="B13:B16"/>
    <mergeCell ref="A6:A9"/>
    <mergeCell ref="B6:B9"/>
    <mergeCell ref="A37:A40"/>
    <mergeCell ref="A51:A54"/>
    <mergeCell ref="B51:B54"/>
    <mergeCell ref="B69:B70"/>
    <mergeCell ref="B65:B68"/>
    <mergeCell ref="A59:A62"/>
    <mergeCell ref="B59:B62"/>
    <mergeCell ref="A44:A46"/>
    <mergeCell ref="A10:A12"/>
    <mergeCell ref="A18:A20"/>
    <mergeCell ref="B21:B25"/>
    <mergeCell ref="A33:A36"/>
    <mergeCell ref="A31:A32"/>
    <mergeCell ref="A21:A25"/>
    <mergeCell ref="M3:N3"/>
    <mergeCell ref="A3:A4"/>
    <mergeCell ref="B3:B4"/>
    <mergeCell ref="D3:D4"/>
    <mergeCell ref="G3:H3"/>
    <mergeCell ref="K3:K4"/>
    <mergeCell ref="L3:L4"/>
    <mergeCell ref="C3:C4"/>
    <mergeCell ref="E3:F3"/>
    <mergeCell ref="J3:J4"/>
    <mergeCell ref="I3:I4"/>
    <mergeCell ref="A47:A50"/>
    <mergeCell ref="B31:B32"/>
    <mergeCell ref="B47:B50"/>
    <mergeCell ref="B18:B20"/>
    <mergeCell ref="A41:A43"/>
    <mergeCell ref="B41:B43"/>
    <mergeCell ref="B33:B36"/>
    <mergeCell ref="A27:A29"/>
    <mergeCell ref="B27:B29"/>
    <mergeCell ref="B37:B40"/>
    <mergeCell ref="B44:B46"/>
    <mergeCell ref="A55:A58"/>
    <mergeCell ref="B55:B58"/>
    <mergeCell ref="A63:A64"/>
    <mergeCell ref="A69:A70"/>
    <mergeCell ref="A92:A94"/>
    <mergeCell ref="A65:A68"/>
    <mergeCell ref="B63:B64"/>
    <mergeCell ref="A79:A80"/>
    <mergeCell ref="B79:B80"/>
    <mergeCell ref="A75:A78"/>
  </mergeCells>
  <pageMargins left="0.11811023622047245" right="0.11811023622047245" top="0.74803149606299213" bottom="0.74803149606299213" header="0.31496062992125984" footer="0.31496062992125984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tabSelected="1" topLeftCell="A47" workbookViewId="0">
      <selection activeCell="A58" sqref="A58:XFD74"/>
    </sheetView>
  </sheetViews>
  <sheetFormatPr baseColWidth="10" defaultRowHeight="14.5" x14ac:dyDescent="0.35"/>
  <cols>
    <col min="1" max="1" width="20.81640625" customWidth="1"/>
    <col min="2" max="2" width="15.453125" bestFit="1" customWidth="1"/>
    <col min="3" max="3" width="15.453125" customWidth="1"/>
    <col min="5" max="5" width="15.453125" customWidth="1"/>
    <col min="6" max="6" width="21" customWidth="1"/>
    <col min="7" max="7" width="15.54296875" customWidth="1"/>
    <col min="9" max="9" width="13.453125" customWidth="1"/>
    <col min="10" max="10" width="14.81640625" customWidth="1"/>
    <col min="11" max="11" width="16.1796875" customWidth="1"/>
  </cols>
  <sheetData>
    <row r="1" spans="1:12" ht="30" customHeight="1" x14ac:dyDescent="0.35">
      <c r="A1" s="120" t="s">
        <v>278</v>
      </c>
      <c r="B1" s="120"/>
      <c r="C1" s="120"/>
      <c r="D1" s="120"/>
      <c r="E1" s="120"/>
      <c r="F1" s="120"/>
      <c r="G1" s="120"/>
      <c r="H1" s="120"/>
      <c r="I1" s="120"/>
      <c r="J1" s="120"/>
      <c r="K1" s="26"/>
      <c r="L1" s="26"/>
    </row>
    <row r="3" spans="1:12" ht="15" customHeight="1" x14ac:dyDescent="0.35">
      <c r="A3" s="147" t="s">
        <v>0</v>
      </c>
      <c r="B3" s="122" t="s">
        <v>39</v>
      </c>
      <c r="C3" s="124" t="s">
        <v>185</v>
      </c>
      <c r="D3" s="123" t="s">
        <v>45</v>
      </c>
      <c r="E3" s="121" t="s">
        <v>58</v>
      </c>
      <c r="F3" s="121"/>
      <c r="G3" s="124" t="s">
        <v>84</v>
      </c>
      <c r="H3" s="123" t="s">
        <v>45</v>
      </c>
      <c r="I3" s="149" t="s">
        <v>4</v>
      </c>
      <c r="J3" s="149" t="s">
        <v>5</v>
      </c>
    </row>
    <row r="4" spans="1:12" x14ac:dyDescent="0.35">
      <c r="A4" s="148"/>
      <c r="B4" s="123"/>
      <c r="C4" s="125"/>
      <c r="D4" s="126"/>
      <c r="E4" s="81" t="s">
        <v>61</v>
      </c>
      <c r="F4" s="81" t="s">
        <v>3</v>
      </c>
      <c r="G4" s="125"/>
      <c r="H4" s="126"/>
      <c r="I4" s="124"/>
      <c r="J4" s="124"/>
    </row>
    <row r="5" spans="1:12" x14ac:dyDescent="0.35">
      <c r="A5" s="145" t="s">
        <v>62</v>
      </c>
      <c r="B5" s="114" t="s">
        <v>44</v>
      </c>
      <c r="C5" s="6" t="s">
        <v>190</v>
      </c>
      <c r="D5" s="11">
        <v>43971</v>
      </c>
      <c r="E5" s="87">
        <v>90000</v>
      </c>
      <c r="F5" s="87">
        <v>3352500</v>
      </c>
      <c r="G5" s="6" t="s">
        <v>191</v>
      </c>
      <c r="H5" s="11">
        <v>43971</v>
      </c>
      <c r="I5" s="88">
        <v>15000</v>
      </c>
      <c r="J5" s="88">
        <v>61015.4</v>
      </c>
    </row>
    <row r="6" spans="1:12" x14ac:dyDescent="0.35">
      <c r="A6" s="146"/>
      <c r="B6" s="119"/>
      <c r="C6" s="47" t="s">
        <v>395</v>
      </c>
      <c r="D6" s="15">
        <v>44054</v>
      </c>
      <c r="E6" s="87">
        <v>60000</v>
      </c>
      <c r="F6" s="87">
        <v>2239200</v>
      </c>
      <c r="G6" s="47" t="s">
        <v>396</v>
      </c>
      <c r="H6" s="15">
        <v>44054</v>
      </c>
      <c r="I6" s="88">
        <v>10000</v>
      </c>
      <c r="J6" s="88">
        <v>40731.800000000003</v>
      </c>
    </row>
    <row r="7" spans="1:12" ht="15.5" x14ac:dyDescent="0.35">
      <c r="A7" s="77" t="s">
        <v>63</v>
      </c>
      <c r="B7" s="72" t="s">
        <v>44</v>
      </c>
      <c r="C7" s="13" t="s">
        <v>186</v>
      </c>
      <c r="D7" s="15">
        <v>43984</v>
      </c>
      <c r="E7" s="88">
        <v>90000</v>
      </c>
      <c r="F7" s="88">
        <v>3393000</v>
      </c>
      <c r="G7" s="10" t="s">
        <v>187</v>
      </c>
      <c r="H7" s="9">
        <v>43984</v>
      </c>
      <c r="I7" s="88">
        <v>450000</v>
      </c>
      <c r="J7" s="88">
        <f>350.39+68262.48</f>
        <v>68612.87</v>
      </c>
    </row>
    <row r="8" spans="1:12" ht="15" customHeight="1" x14ac:dyDescent="0.35">
      <c r="A8" s="77" t="s">
        <v>64</v>
      </c>
      <c r="B8" s="72" t="s">
        <v>44</v>
      </c>
      <c r="C8" s="6" t="s">
        <v>196</v>
      </c>
      <c r="D8" s="9">
        <v>43983</v>
      </c>
      <c r="E8" s="88">
        <v>90000</v>
      </c>
      <c r="F8" s="88">
        <v>3393000</v>
      </c>
      <c r="G8" s="6" t="s">
        <v>197</v>
      </c>
      <c r="H8" s="9">
        <v>43983</v>
      </c>
      <c r="I8" s="88">
        <v>150000</v>
      </c>
      <c r="J8" s="88">
        <f>134293.82+1184.53</f>
        <v>135478.35</v>
      </c>
    </row>
    <row r="9" spans="1:12" ht="15.5" x14ac:dyDescent="0.35">
      <c r="A9" s="77" t="s">
        <v>65</v>
      </c>
      <c r="B9" s="72" t="s">
        <v>44</v>
      </c>
      <c r="C9" s="6" t="s">
        <v>198</v>
      </c>
      <c r="D9" s="9">
        <v>43984</v>
      </c>
      <c r="E9" s="88">
        <v>90000</v>
      </c>
      <c r="F9" s="88">
        <v>3389400</v>
      </c>
      <c r="G9" s="6" t="s">
        <v>198</v>
      </c>
      <c r="H9" s="9">
        <v>43984</v>
      </c>
      <c r="I9" s="88">
        <v>45000</v>
      </c>
      <c r="J9" s="88">
        <v>69422.44</v>
      </c>
    </row>
    <row r="10" spans="1:12" ht="15.5" x14ac:dyDescent="0.35">
      <c r="A10" s="77" t="s">
        <v>66</v>
      </c>
      <c r="B10" s="72" t="s">
        <v>44</v>
      </c>
      <c r="C10" s="6" t="s">
        <v>192</v>
      </c>
      <c r="D10" s="9">
        <v>43984</v>
      </c>
      <c r="E10" s="88">
        <v>90000</v>
      </c>
      <c r="F10" s="88">
        <v>3389400</v>
      </c>
      <c r="G10" s="6" t="s">
        <v>193</v>
      </c>
      <c r="H10" s="9">
        <v>43984</v>
      </c>
      <c r="I10" s="88">
        <v>150000</v>
      </c>
      <c r="J10" s="88">
        <f>1859+1855+100703.31</f>
        <v>104417.31</v>
      </c>
      <c r="L10" s="24"/>
    </row>
    <row r="11" spans="1:12" ht="15.75" customHeight="1" x14ac:dyDescent="0.35">
      <c r="A11" s="75" t="s">
        <v>353</v>
      </c>
      <c r="B11" s="72" t="s">
        <v>44</v>
      </c>
      <c r="C11" s="43" t="s">
        <v>354</v>
      </c>
      <c r="D11" s="9">
        <v>44027</v>
      </c>
      <c r="E11" s="88">
        <v>60000</v>
      </c>
      <c r="F11" s="88">
        <v>2253000</v>
      </c>
      <c r="G11" s="10" t="s">
        <v>355</v>
      </c>
      <c r="H11" s="9">
        <v>44027</v>
      </c>
      <c r="I11" s="88">
        <v>45000</v>
      </c>
      <c r="J11" s="88">
        <f>44786.56+532.2</f>
        <v>45318.759999999995</v>
      </c>
    </row>
    <row r="12" spans="1:12" ht="15.75" customHeight="1" x14ac:dyDescent="0.35">
      <c r="A12" s="75" t="s">
        <v>356</v>
      </c>
      <c r="B12" s="72" t="s">
        <v>44</v>
      </c>
      <c r="C12" s="43" t="s">
        <v>357</v>
      </c>
      <c r="D12" s="9">
        <v>44027</v>
      </c>
      <c r="E12" s="88">
        <v>3378600</v>
      </c>
      <c r="F12" s="88">
        <v>3378600</v>
      </c>
      <c r="G12" s="43" t="s">
        <v>358</v>
      </c>
      <c r="H12" s="9">
        <v>44027</v>
      </c>
      <c r="I12" s="88">
        <v>45000</v>
      </c>
      <c r="J12" s="88">
        <f>70405.84+544.18</f>
        <v>70950.01999999999</v>
      </c>
    </row>
    <row r="13" spans="1:12" ht="15.5" x14ac:dyDescent="0.35">
      <c r="A13" s="77" t="s">
        <v>67</v>
      </c>
      <c r="B13" s="72" t="s">
        <v>44</v>
      </c>
      <c r="C13" s="6" t="s">
        <v>194</v>
      </c>
      <c r="D13" s="9">
        <v>43984</v>
      </c>
      <c r="E13" s="88">
        <v>90000</v>
      </c>
      <c r="F13" s="88">
        <v>3389400</v>
      </c>
      <c r="G13" s="6" t="s">
        <v>195</v>
      </c>
      <c r="H13" s="9">
        <v>43984</v>
      </c>
      <c r="I13" s="88">
        <v>15000</v>
      </c>
      <c r="J13" s="88">
        <f>62726.47+2.6+1859</f>
        <v>64588.07</v>
      </c>
    </row>
    <row r="14" spans="1:12" ht="15.75" customHeight="1" x14ac:dyDescent="0.35">
      <c r="A14" s="78" t="s">
        <v>203</v>
      </c>
      <c r="B14" s="73" t="s">
        <v>44</v>
      </c>
      <c r="C14" s="43" t="s">
        <v>351</v>
      </c>
      <c r="D14" s="9">
        <v>44021</v>
      </c>
      <c r="E14" s="88">
        <v>90000</v>
      </c>
      <c r="F14" s="88">
        <v>3378600</v>
      </c>
      <c r="G14" s="10" t="s">
        <v>352</v>
      </c>
      <c r="H14" s="9">
        <v>44021</v>
      </c>
      <c r="I14" s="88">
        <v>15000</v>
      </c>
      <c r="J14" s="88">
        <v>62475.94</v>
      </c>
    </row>
    <row r="15" spans="1:12" ht="15.75" customHeight="1" x14ac:dyDescent="0.35">
      <c r="A15" s="78" t="s">
        <v>204</v>
      </c>
      <c r="B15" s="73" t="s">
        <v>44</v>
      </c>
      <c r="C15" s="36" t="s">
        <v>305</v>
      </c>
      <c r="D15" s="9">
        <v>44004</v>
      </c>
      <c r="E15" s="88">
        <v>90000</v>
      </c>
      <c r="F15" s="88">
        <v>3370500</v>
      </c>
      <c r="G15" s="10" t="s">
        <v>306</v>
      </c>
      <c r="H15" s="9">
        <v>44004</v>
      </c>
      <c r="I15" s="88">
        <v>45000</v>
      </c>
      <c r="J15" s="88">
        <v>93816.74</v>
      </c>
    </row>
    <row r="16" spans="1:12" ht="15" customHeight="1" x14ac:dyDescent="0.35">
      <c r="A16" s="72" t="s">
        <v>188</v>
      </c>
      <c r="B16" s="72" t="s">
        <v>44</v>
      </c>
      <c r="C16" s="6" t="s">
        <v>189</v>
      </c>
      <c r="D16" s="9">
        <v>43986</v>
      </c>
      <c r="E16" s="88">
        <v>79414</v>
      </c>
      <c r="F16" s="88">
        <v>2911387.4</v>
      </c>
      <c r="G16" s="6" t="s">
        <v>189</v>
      </c>
      <c r="H16" s="9">
        <v>43986</v>
      </c>
      <c r="I16" s="88">
        <v>15000</v>
      </c>
      <c r="J16" s="88">
        <f>9477.91</f>
        <v>9477.91</v>
      </c>
    </row>
    <row r="17" spans="1:10" ht="15" customHeight="1" x14ac:dyDescent="0.35">
      <c r="A17" s="114" t="s">
        <v>315</v>
      </c>
      <c r="B17" s="114" t="s">
        <v>44</v>
      </c>
      <c r="C17" s="43" t="s">
        <v>374</v>
      </c>
      <c r="D17" s="9">
        <v>44012</v>
      </c>
      <c r="E17" s="88">
        <v>90000</v>
      </c>
      <c r="F17" s="88">
        <v>3370500</v>
      </c>
      <c r="G17" s="40" t="s">
        <v>377</v>
      </c>
      <c r="H17" s="9">
        <v>44012</v>
      </c>
      <c r="I17" s="95">
        <f>28162.5+16837.5</f>
        <v>45000</v>
      </c>
      <c r="J17" s="88">
        <v>71135</v>
      </c>
    </row>
    <row r="18" spans="1:10" ht="15" customHeight="1" x14ac:dyDescent="0.35">
      <c r="A18" s="119"/>
      <c r="B18" s="119"/>
      <c r="C18" s="60" t="s">
        <v>477</v>
      </c>
      <c r="D18" s="9">
        <v>44104</v>
      </c>
      <c r="E18" s="88">
        <v>90000</v>
      </c>
      <c r="F18" s="88">
        <v>3316560</v>
      </c>
      <c r="G18" s="60" t="s">
        <v>478</v>
      </c>
      <c r="H18" s="9">
        <v>44104</v>
      </c>
      <c r="I18" s="95">
        <v>45000</v>
      </c>
      <c r="J18" s="96">
        <v>69996.210000000006</v>
      </c>
    </row>
    <row r="19" spans="1:10" ht="15" customHeight="1" x14ac:dyDescent="0.35">
      <c r="A19" s="114" t="s">
        <v>311</v>
      </c>
      <c r="B19" s="114" t="s">
        <v>44</v>
      </c>
      <c r="C19" s="43" t="s">
        <v>372</v>
      </c>
      <c r="D19" s="9">
        <v>44041</v>
      </c>
      <c r="E19" s="88">
        <v>90000</v>
      </c>
      <c r="F19" s="88">
        <v>3375000</v>
      </c>
      <c r="G19" s="40" t="s">
        <v>373</v>
      </c>
      <c r="H19" s="9">
        <v>44021</v>
      </c>
      <c r="I19" s="95">
        <v>15000</v>
      </c>
      <c r="J19" s="96">
        <v>43599.66</v>
      </c>
    </row>
    <row r="20" spans="1:10" ht="15" customHeight="1" x14ac:dyDescent="0.35">
      <c r="A20" s="119"/>
      <c r="B20" s="119"/>
      <c r="C20" s="60" t="s">
        <v>479</v>
      </c>
      <c r="D20" s="9">
        <v>44104</v>
      </c>
      <c r="E20" s="88">
        <v>90000</v>
      </c>
      <c r="F20" s="88">
        <v>3316500</v>
      </c>
      <c r="G20" s="61" t="s">
        <v>484</v>
      </c>
      <c r="H20" s="9">
        <v>44104</v>
      </c>
      <c r="I20" s="95">
        <v>15000</v>
      </c>
      <c r="J20" s="96">
        <v>42901.14</v>
      </c>
    </row>
    <row r="21" spans="1:10" ht="15" customHeight="1" x14ac:dyDescent="0.35">
      <c r="A21" s="72" t="s">
        <v>334</v>
      </c>
      <c r="B21" s="72" t="s">
        <v>44</v>
      </c>
      <c r="C21" s="39" t="s">
        <v>335</v>
      </c>
      <c r="D21" s="9">
        <v>44014</v>
      </c>
      <c r="E21" s="88">
        <v>90000</v>
      </c>
      <c r="F21" s="88">
        <v>3370500</v>
      </c>
      <c r="G21" s="39" t="s">
        <v>335</v>
      </c>
      <c r="H21" s="9">
        <v>44014</v>
      </c>
      <c r="I21" s="88">
        <v>15000</v>
      </c>
      <c r="J21" s="96">
        <v>46400.55</v>
      </c>
    </row>
    <row r="22" spans="1:10" ht="15" customHeight="1" x14ac:dyDescent="0.35">
      <c r="A22" s="114" t="s">
        <v>314</v>
      </c>
      <c r="B22" s="114" t="s">
        <v>44</v>
      </c>
      <c r="C22" s="38" t="s">
        <v>312</v>
      </c>
      <c r="D22" s="9">
        <v>44006</v>
      </c>
      <c r="E22" s="88">
        <v>90000</v>
      </c>
      <c r="F22" s="88">
        <v>3370500</v>
      </c>
      <c r="G22" s="38" t="s">
        <v>313</v>
      </c>
      <c r="H22" s="9">
        <v>44006</v>
      </c>
      <c r="I22" s="95">
        <v>15000</v>
      </c>
      <c r="J22" s="96">
        <v>49287.94</v>
      </c>
    </row>
    <row r="23" spans="1:10" ht="15" customHeight="1" x14ac:dyDescent="0.35">
      <c r="A23" s="119"/>
      <c r="B23" s="119"/>
      <c r="C23" s="58" t="s">
        <v>435</v>
      </c>
      <c r="D23" s="9">
        <v>44098</v>
      </c>
      <c r="E23" s="88">
        <v>90000</v>
      </c>
      <c r="F23" s="88">
        <v>3316500</v>
      </c>
      <c r="G23" s="58" t="s">
        <v>436</v>
      </c>
      <c r="H23" s="9">
        <v>44098</v>
      </c>
      <c r="I23" s="95">
        <v>15000</v>
      </c>
      <c r="J23" s="96">
        <v>48479.39</v>
      </c>
    </row>
    <row r="24" spans="1:10" ht="15" customHeight="1" x14ac:dyDescent="0.35">
      <c r="A24" s="114" t="s">
        <v>307</v>
      </c>
      <c r="B24" s="114" t="s">
        <v>44</v>
      </c>
      <c r="C24" s="36" t="s">
        <v>308</v>
      </c>
      <c r="D24" s="9">
        <v>43907</v>
      </c>
      <c r="E24" s="88">
        <v>60000</v>
      </c>
      <c r="F24" s="88">
        <v>2239200</v>
      </c>
      <c r="G24" s="10"/>
      <c r="H24" s="9"/>
      <c r="I24" s="95">
        <v>15000</v>
      </c>
      <c r="J24" s="96">
        <v>56330.06</v>
      </c>
    </row>
    <row r="25" spans="1:10" ht="15" customHeight="1" x14ac:dyDescent="0.35">
      <c r="A25" s="119"/>
      <c r="B25" s="119"/>
      <c r="C25" s="58" t="s">
        <v>309</v>
      </c>
      <c r="D25" s="9">
        <v>44006</v>
      </c>
      <c r="E25" s="88">
        <v>90000</v>
      </c>
      <c r="F25" s="88">
        <v>3370500</v>
      </c>
      <c r="G25" s="58" t="s">
        <v>310</v>
      </c>
      <c r="H25" s="9">
        <v>44006</v>
      </c>
      <c r="I25" s="95">
        <v>15000</v>
      </c>
      <c r="J25" s="96">
        <v>55751.81</v>
      </c>
    </row>
    <row r="26" spans="1:10" ht="15" customHeight="1" x14ac:dyDescent="0.35">
      <c r="A26" s="119"/>
      <c r="B26" s="119"/>
      <c r="C26" s="58" t="s">
        <v>437</v>
      </c>
      <c r="D26" s="9">
        <v>44098</v>
      </c>
      <c r="E26" s="88">
        <v>90000</v>
      </c>
      <c r="F26" s="88">
        <v>3316500</v>
      </c>
      <c r="G26" s="58" t="s">
        <v>438</v>
      </c>
      <c r="H26" s="9">
        <v>44098</v>
      </c>
      <c r="I26" s="95">
        <v>15000</v>
      </c>
      <c r="J26" s="96">
        <f>55620.65-762.06</f>
        <v>54858.590000000004</v>
      </c>
    </row>
    <row r="27" spans="1:10" ht="15" customHeight="1" x14ac:dyDescent="0.35">
      <c r="A27" s="72" t="s">
        <v>424</v>
      </c>
      <c r="B27" s="72" t="s">
        <v>44</v>
      </c>
      <c r="C27" s="53" t="s">
        <v>425</v>
      </c>
      <c r="D27" s="9">
        <v>44076</v>
      </c>
      <c r="E27" s="88">
        <v>78750</v>
      </c>
      <c r="F27" s="88">
        <v>2901937.5</v>
      </c>
      <c r="G27" s="53" t="s">
        <v>426</v>
      </c>
      <c r="H27" s="9">
        <v>44076</v>
      </c>
      <c r="I27" s="95">
        <v>15000</v>
      </c>
      <c r="J27" s="96">
        <v>24204.03</v>
      </c>
    </row>
    <row r="28" spans="1:10" ht="15" customHeight="1" x14ac:dyDescent="0.35">
      <c r="A28" s="76" t="s">
        <v>316</v>
      </c>
      <c r="B28" s="72" t="s">
        <v>44</v>
      </c>
      <c r="C28" s="38" t="s">
        <v>317</v>
      </c>
      <c r="D28" s="9">
        <v>44007</v>
      </c>
      <c r="E28" s="88">
        <v>15000</v>
      </c>
      <c r="F28" s="88">
        <v>561750</v>
      </c>
      <c r="G28" s="38" t="s">
        <v>318</v>
      </c>
      <c r="H28" s="9">
        <v>44007</v>
      </c>
      <c r="I28" s="95">
        <v>30000</v>
      </c>
      <c r="J28" s="96">
        <v>46799.02</v>
      </c>
    </row>
    <row r="29" spans="1:10" ht="15" customHeight="1" x14ac:dyDescent="0.35">
      <c r="A29" s="76" t="s">
        <v>495</v>
      </c>
      <c r="B29" s="72" t="s">
        <v>44</v>
      </c>
      <c r="C29" s="65" t="s">
        <v>496</v>
      </c>
      <c r="D29" s="9">
        <v>44126</v>
      </c>
      <c r="E29" s="88">
        <v>15000</v>
      </c>
      <c r="F29" s="88">
        <v>552750</v>
      </c>
      <c r="G29" s="65" t="s">
        <v>497</v>
      </c>
      <c r="H29" s="9" t="s">
        <v>505</v>
      </c>
      <c r="I29" s="95">
        <v>30000</v>
      </c>
      <c r="J29" s="96">
        <v>41978.78</v>
      </c>
    </row>
    <row r="30" spans="1:10" ht="15" customHeight="1" x14ac:dyDescent="0.35">
      <c r="A30" s="76" t="s">
        <v>365</v>
      </c>
      <c r="B30" s="72" t="s">
        <v>44</v>
      </c>
      <c r="C30" s="43" t="s">
        <v>366</v>
      </c>
      <c r="D30" s="9">
        <v>44034</v>
      </c>
      <c r="E30" s="88">
        <v>15000</v>
      </c>
      <c r="F30" s="88">
        <v>562500</v>
      </c>
      <c r="G30" s="43" t="s">
        <v>367</v>
      </c>
      <c r="H30" s="9">
        <v>44034</v>
      </c>
      <c r="I30" s="95">
        <v>30000</v>
      </c>
      <c r="J30" s="96">
        <v>42718.96</v>
      </c>
    </row>
    <row r="31" spans="1:10" ht="15" customHeight="1" x14ac:dyDescent="0.35">
      <c r="A31" s="76" t="s">
        <v>598</v>
      </c>
      <c r="B31" s="72" t="s">
        <v>44</v>
      </c>
      <c r="C31" s="61" t="s">
        <v>487</v>
      </c>
      <c r="D31" s="9">
        <v>44103</v>
      </c>
      <c r="E31" s="88">
        <v>15000</v>
      </c>
      <c r="F31" s="88">
        <v>555450</v>
      </c>
      <c r="G31" s="61" t="s">
        <v>488</v>
      </c>
      <c r="H31" s="9">
        <v>44113</v>
      </c>
      <c r="I31" s="95">
        <v>30000</v>
      </c>
      <c r="J31" s="96">
        <v>41480.629999999997</v>
      </c>
    </row>
    <row r="32" spans="1:10" ht="15" customHeight="1" x14ac:dyDescent="0.35">
      <c r="A32" s="76" t="s">
        <v>599</v>
      </c>
      <c r="B32" s="72" t="s">
        <v>44</v>
      </c>
      <c r="C32" s="67" t="s">
        <v>502</v>
      </c>
      <c r="D32" s="9">
        <v>44127</v>
      </c>
      <c r="E32" s="88">
        <v>15000</v>
      </c>
      <c r="F32" s="88">
        <v>551100</v>
      </c>
      <c r="G32" s="67" t="s">
        <v>504</v>
      </c>
      <c r="H32" s="9">
        <v>44127</v>
      </c>
      <c r="I32" s="95">
        <v>30000</v>
      </c>
      <c r="J32" s="96">
        <f>76667.93/2</f>
        <v>38333.964999999997</v>
      </c>
    </row>
    <row r="33" spans="1:10" ht="15" customHeight="1" x14ac:dyDescent="0.35">
      <c r="A33" s="76" t="s">
        <v>600</v>
      </c>
      <c r="B33" s="72" t="s">
        <v>44</v>
      </c>
      <c r="C33" s="67" t="s">
        <v>503</v>
      </c>
      <c r="D33" s="9">
        <v>44127</v>
      </c>
      <c r="E33" s="88">
        <v>15000</v>
      </c>
      <c r="F33" s="88">
        <v>551100</v>
      </c>
      <c r="G33" s="67" t="s">
        <v>504</v>
      </c>
      <c r="H33" s="9">
        <v>44127</v>
      </c>
      <c r="I33" s="95">
        <v>30000</v>
      </c>
      <c r="J33" s="96">
        <f>76667.93/2</f>
        <v>38333.964999999997</v>
      </c>
    </row>
    <row r="34" spans="1:10" ht="15" customHeight="1" x14ac:dyDescent="0.35">
      <c r="A34" s="76" t="s">
        <v>378</v>
      </c>
      <c r="B34" s="72" t="s">
        <v>44</v>
      </c>
      <c r="C34" s="47" t="s">
        <v>380</v>
      </c>
      <c r="D34" s="9">
        <v>44048</v>
      </c>
      <c r="E34" s="88">
        <v>15000</v>
      </c>
      <c r="F34" s="88">
        <v>559800</v>
      </c>
      <c r="G34" s="47" t="s">
        <v>379</v>
      </c>
      <c r="H34" s="9">
        <v>44048</v>
      </c>
      <c r="I34" s="95">
        <v>30000</v>
      </c>
      <c r="J34" s="96">
        <v>42514.2</v>
      </c>
    </row>
    <row r="35" spans="1:10" ht="15" customHeight="1" x14ac:dyDescent="0.35">
      <c r="A35" s="76" t="s">
        <v>601</v>
      </c>
      <c r="B35" s="72" t="s">
        <v>44</v>
      </c>
      <c r="C35" s="61" t="s">
        <v>485</v>
      </c>
      <c r="D35" s="9">
        <v>44109</v>
      </c>
      <c r="E35" s="88">
        <v>15000</v>
      </c>
      <c r="F35" s="88">
        <v>552750</v>
      </c>
      <c r="G35" s="61" t="s">
        <v>486</v>
      </c>
      <c r="H35" s="9">
        <v>44109</v>
      </c>
      <c r="I35" s="95">
        <v>30000</v>
      </c>
      <c r="J35" s="96">
        <v>39370.910000000003</v>
      </c>
    </row>
    <row r="36" spans="1:10" ht="15" customHeight="1" x14ac:dyDescent="0.35">
      <c r="A36" s="76" t="s">
        <v>348</v>
      </c>
      <c r="B36" s="76" t="s">
        <v>44</v>
      </c>
      <c r="C36" s="43" t="s">
        <v>349</v>
      </c>
      <c r="D36" s="9">
        <v>44021</v>
      </c>
      <c r="E36" s="88">
        <v>15000</v>
      </c>
      <c r="F36" s="88">
        <v>562500</v>
      </c>
      <c r="G36" s="43" t="s">
        <v>350</v>
      </c>
      <c r="H36" s="9">
        <v>44021</v>
      </c>
      <c r="I36" s="95">
        <v>30000</v>
      </c>
      <c r="J36" s="96">
        <v>47962.13</v>
      </c>
    </row>
    <row r="37" spans="1:10" ht="15" customHeight="1" x14ac:dyDescent="0.35">
      <c r="A37" s="76" t="s">
        <v>414</v>
      </c>
      <c r="B37" s="72" t="s">
        <v>44</v>
      </c>
      <c r="C37" s="49" t="s">
        <v>415</v>
      </c>
      <c r="D37" s="9">
        <v>44063</v>
      </c>
      <c r="E37" s="88">
        <v>15000</v>
      </c>
      <c r="F37" s="88">
        <v>560100</v>
      </c>
      <c r="G37" s="49" t="s">
        <v>416</v>
      </c>
      <c r="H37" s="9">
        <v>44063</v>
      </c>
      <c r="I37" s="95">
        <v>30000</v>
      </c>
      <c r="J37" s="96">
        <f>70904.55-I37-1010.12</f>
        <v>39894.43</v>
      </c>
    </row>
    <row r="38" spans="1:10" ht="15" customHeight="1" x14ac:dyDescent="0.35">
      <c r="A38" s="79" t="s">
        <v>387</v>
      </c>
      <c r="B38" s="72" t="s">
        <v>44</v>
      </c>
      <c r="C38" s="47" t="s">
        <v>388</v>
      </c>
      <c r="D38" s="9">
        <v>44054</v>
      </c>
      <c r="E38" s="88">
        <v>15000</v>
      </c>
      <c r="F38" s="88">
        <v>559950</v>
      </c>
      <c r="G38" s="47" t="s">
        <v>389</v>
      </c>
      <c r="H38" s="9">
        <v>44054</v>
      </c>
      <c r="I38" s="95">
        <v>30000</v>
      </c>
      <c r="J38" s="96">
        <v>42525.59</v>
      </c>
    </row>
    <row r="39" spans="1:10" ht="15" customHeight="1" x14ac:dyDescent="0.35">
      <c r="A39" s="79" t="s">
        <v>387</v>
      </c>
      <c r="B39" s="72" t="s">
        <v>44</v>
      </c>
      <c r="C39" s="47" t="s">
        <v>390</v>
      </c>
      <c r="D39" s="9">
        <v>44054</v>
      </c>
      <c r="E39" s="88">
        <v>15000</v>
      </c>
      <c r="F39" s="88">
        <v>559950</v>
      </c>
      <c r="G39" s="47" t="s">
        <v>391</v>
      </c>
      <c r="H39" s="9">
        <v>44054</v>
      </c>
      <c r="I39" s="88">
        <v>30000</v>
      </c>
      <c r="J39" s="88">
        <v>42525.59</v>
      </c>
    </row>
    <row r="40" spans="1:10" ht="15" customHeight="1" x14ac:dyDescent="0.35">
      <c r="A40" s="73" t="s">
        <v>452</v>
      </c>
      <c r="B40" s="73" t="s">
        <v>44</v>
      </c>
      <c r="C40" s="58" t="s">
        <v>453</v>
      </c>
      <c r="D40" s="9">
        <v>44099</v>
      </c>
      <c r="E40" s="88">
        <v>15000</v>
      </c>
      <c r="F40" s="88">
        <v>551700</v>
      </c>
      <c r="G40" s="58" t="s">
        <v>454</v>
      </c>
      <c r="H40" s="9">
        <v>44099</v>
      </c>
      <c r="I40" s="95">
        <v>30000</v>
      </c>
      <c r="J40" s="96">
        <v>38343.89</v>
      </c>
    </row>
    <row r="41" spans="1:10" ht="15" customHeight="1" x14ac:dyDescent="0.35">
      <c r="A41" s="77" t="s">
        <v>427</v>
      </c>
      <c r="B41" s="72" t="s">
        <v>44</v>
      </c>
      <c r="C41" s="53" t="s">
        <v>428</v>
      </c>
      <c r="D41" s="9">
        <v>44077</v>
      </c>
      <c r="E41" s="88">
        <v>15000</v>
      </c>
      <c r="F41" s="88">
        <v>549000</v>
      </c>
      <c r="G41" s="53" t="s">
        <v>429</v>
      </c>
      <c r="H41" s="9">
        <v>44077</v>
      </c>
      <c r="I41" s="95">
        <v>30000</v>
      </c>
      <c r="J41" s="96">
        <v>36450.67</v>
      </c>
    </row>
    <row r="42" spans="1:10" ht="15" customHeight="1" x14ac:dyDescent="0.35">
      <c r="A42" s="75" t="s">
        <v>468</v>
      </c>
      <c r="B42" s="72" t="s">
        <v>44</v>
      </c>
      <c r="C42" s="58" t="s">
        <v>469</v>
      </c>
      <c r="D42" s="9">
        <v>44102</v>
      </c>
      <c r="E42" s="88">
        <v>15000</v>
      </c>
      <c r="F42" s="88">
        <v>553200</v>
      </c>
      <c r="G42" s="58" t="s">
        <v>470</v>
      </c>
      <c r="H42" s="9">
        <v>44102</v>
      </c>
      <c r="I42" s="95">
        <v>30000</v>
      </c>
      <c r="J42" s="96">
        <v>46978.11</v>
      </c>
    </row>
    <row r="43" spans="1:10" ht="15" customHeight="1" x14ac:dyDescent="0.35">
      <c r="A43" s="75" t="s">
        <v>471</v>
      </c>
      <c r="B43" s="72" t="s">
        <v>44</v>
      </c>
      <c r="C43" s="58" t="s">
        <v>472</v>
      </c>
      <c r="D43" s="9">
        <v>44102</v>
      </c>
      <c r="E43" s="88">
        <v>15000</v>
      </c>
      <c r="F43" s="88">
        <v>553200</v>
      </c>
      <c r="G43" s="58" t="s">
        <v>473</v>
      </c>
      <c r="H43" s="9">
        <v>44102</v>
      </c>
      <c r="I43" s="95">
        <v>30000</v>
      </c>
      <c r="J43" s="96">
        <v>41758.120000000003</v>
      </c>
    </row>
    <row r="44" spans="1:10" ht="15.5" x14ac:dyDescent="0.35">
      <c r="A44" s="77" t="s">
        <v>209</v>
      </c>
      <c r="B44" s="72" t="s">
        <v>44</v>
      </c>
      <c r="C44" s="6" t="s">
        <v>210</v>
      </c>
      <c r="D44" s="9">
        <v>43916</v>
      </c>
      <c r="E44" s="88">
        <v>60000</v>
      </c>
      <c r="F44" s="88">
        <v>2230800</v>
      </c>
      <c r="G44" s="6" t="s">
        <v>251</v>
      </c>
      <c r="H44" s="9">
        <v>43929</v>
      </c>
      <c r="I44" s="101">
        <v>45000</v>
      </c>
      <c r="J44" s="94">
        <f>111690.8-I44</f>
        <v>66690.8</v>
      </c>
    </row>
    <row r="45" spans="1:10" ht="15.5" x14ac:dyDescent="0.35">
      <c r="A45" s="77" t="s">
        <v>267</v>
      </c>
      <c r="B45" s="72" t="s">
        <v>69</v>
      </c>
      <c r="C45" s="5" t="s">
        <v>256</v>
      </c>
      <c r="D45" s="9">
        <v>43907</v>
      </c>
      <c r="E45" s="88">
        <v>20000</v>
      </c>
      <c r="F45" s="88">
        <v>743600</v>
      </c>
      <c r="G45" s="21"/>
      <c r="H45" s="25"/>
      <c r="I45" s="21"/>
      <c r="J45" s="21"/>
    </row>
    <row r="46" spans="1:10" ht="15.75" customHeight="1" x14ac:dyDescent="0.35">
      <c r="A46" s="129" t="s">
        <v>392</v>
      </c>
      <c r="B46" s="114" t="s">
        <v>69</v>
      </c>
      <c r="C46" s="6" t="s">
        <v>202</v>
      </c>
      <c r="D46" s="9">
        <v>43972</v>
      </c>
      <c r="E46" s="88">
        <v>15000</v>
      </c>
      <c r="F46" s="88">
        <v>558300</v>
      </c>
      <c r="G46" s="21"/>
      <c r="H46" s="25"/>
      <c r="I46" s="21">
        <v>0</v>
      </c>
      <c r="J46" s="21">
        <v>0</v>
      </c>
    </row>
    <row r="47" spans="1:10" ht="15.75" customHeight="1" x14ac:dyDescent="0.35">
      <c r="A47" s="130"/>
      <c r="B47" s="119"/>
      <c r="C47" s="47" t="s">
        <v>393</v>
      </c>
      <c r="D47" s="9">
        <v>44054</v>
      </c>
      <c r="E47" s="88">
        <v>15000</v>
      </c>
      <c r="F47" s="88">
        <v>559800</v>
      </c>
      <c r="G47" s="21"/>
      <c r="H47" s="25"/>
      <c r="I47" s="21"/>
      <c r="J47" s="21"/>
    </row>
    <row r="48" spans="1:10" ht="15.75" customHeight="1" x14ac:dyDescent="0.35">
      <c r="A48" s="77" t="s">
        <v>70</v>
      </c>
      <c r="B48" s="72" t="s">
        <v>69</v>
      </c>
      <c r="C48" s="6" t="s">
        <v>200</v>
      </c>
      <c r="D48" s="9">
        <v>43972</v>
      </c>
      <c r="E48" s="88">
        <v>15000</v>
      </c>
      <c r="F48" s="88">
        <v>558300</v>
      </c>
      <c r="G48" s="21"/>
      <c r="H48" s="25"/>
      <c r="I48" s="21">
        <v>0</v>
      </c>
      <c r="J48" s="21">
        <v>0</v>
      </c>
    </row>
    <row r="49" spans="1:10" x14ac:dyDescent="0.35">
      <c r="A49" s="114" t="s">
        <v>71</v>
      </c>
      <c r="B49" s="114" t="s">
        <v>69</v>
      </c>
      <c r="C49" s="6" t="s">
        <v>201</v>
      </c>
      <c r="D49" s="9">
        <v>43972</v>
      </c>
      <c r="E49" s="88">
        <v>15000</v>
      </c>
      <c r="F49" s="88">
        <v>558300</v>
      </c>
      <c r="G49" s="21"/>
      <c r="H49" s="25"/>
      <c r="I49" s="21">
        <v>0</v>
      </c>
      <c r="J49" s="21">
        <v>0</v>
      </c>
    </row>
    <row r="50" spans="1:10" x14ac:dyDescent="0.35">
      <c r="A50" s="119"/>
      <c r="B50" s="119"/>
      <c r="C50" s="47" t="s">
        <v>394</v>
      </c>
      <c r="D50" s="9">
        <v>44054</v>
      </c>
      <c r="E50" s="88">
        <v>15000</v>
      </c>
      <c r="F50" s="88">
        <v>559800</v>
      </c>
      <c r="G50" s="21"/>
      <c r="H50" s="25"/>
      <c r="I50" s="21"/>
      <c r="J50" s="21"/>
    </row>
    <row r="51" spans="1:10" x14ac:dyDescent="0.35">
      <c r="A51" s="114" t="s">
        <v>205</v>
      </c>
      <c r="B51" s="114" t="s">
        <v>69</v>
      </c>
      <c r="C51" s="6" t="s">
        <v>206</v>
      </c>
      <c r="D51" s="9">
        <v>43907</v>
      </c>
      <c r="E51" s="88">
        <v>10000</v>
      </c>
      <c r="F51" s="88">
        <v>371800</v>
      </c>
      <c r="G51" s="21"/>
      <c r="H51" s="25"/>
      <c r="I51" s="21"/>
      <c r="J51" s="21"/>
    </row>
    <row r="52" spans="1:10" x14ac:dyDescent="0.35">
      <c r="A52" s="119"/>
      <c r="B52" s="119"/>
      <c r="C52" s="34" t="s">
        <v>288</v>
      </c>
      <c r="D52" s="9">
        <v>44001</v>
      </c>
      <c r="E52" s="88">
        <v>15000</v>
      </c>
      <c r="F52" s="88">
        <v>561750</v>
      </c>
      <c r="G52" s="21"/>
      <c r="H52" s="25"/>
      <c r="I52" s="21"/>
      <c r="J52" s="21"/>
    </row>
    <row r="53" spans="1:10" x14ac:dyDescent="0.35">
      <c r="A53" s="72" t="s">
        <v>68</v>
      </c>
      <c r="B53" s="72" t="s">
        <v>69</v>
      </c>
      <c r="C53" s="6" t="s">
        <v>266</v>
      </c>
      <c r="D53" s="9">
        <v>43992</v>
      </c>
      <c r="E53" s="88">
        <v>15000</v>
      </c>
      <c r="F53" s="88">
        <v>561733.44999999995</v>
      </c>
      <c r="G53" s="21"/>
      <c r="H53" s="21"/>
      <c r="I53" s="21"/>
      <c r="J53" s="21"/>
    </row>
    <row r="54" spans="1:10" x14ac:dyDescent="0.35">
      <c r="A54" s="72" t="s">
        <v>207</v>
      </c>
      <c r="B54" s="72" t="s">
        <v>69</v>
      </c>
      <c r="C54" s="5" t="s">
        <v>208</v>
      </c>
      <c r="D54" s="9">
        <v>43881</v>
      </c>
      <c r="E54" s="88">
        <v>10000</v>
      </c>
      <c r="F54" s="88">
        <v>366900</v>
      </c>
      <c r="G54" s="21"/>
      <c r="H54" s="25"/>
      <c r="I54" s="21"/>
      <c r="J54" s="21"/>
    </row>
    <row r="55" spans="1:10" x14ac:dyDescent="0.35">
      <c r="A55" s="72" t="s">
        <v>199</v>
      </c>
      <c r="B55" s="72" t="s">
        <v>69</v>
      </c>
      <c r="C55" s="6" t="s">
        <v>265</v>
      </c>
      <c r="D55" s="9">
        <v>43992</v>
      </c>
      <c r="E55" s="88">
        <v>15000</v>
      </c>
      <c r="F55" s="88">
        <v>525200</v>
      </c>
      <c r="G55" s="21"/>
      <c r="H55" s="21"/>
      <c r="I55" s="21"/>
      <c r="J55" s="21"/>
    </row>
    <row r="56" spans="1:10" ht="27" customHeight="1" x14ac:dyDescent="0.35">
      <c r="A56" s="142" t="s">
        <v>604</v>
      </c>
      <c r="B56" s="142"/>
      <c r="C56" s="142"/>
      <c r="D56" s="142"/>
      <c r="E56" s="91">
        <f>SUM(E5:E55)</f>
        <v>5706764</v>
      </c>
      <c r="F56" s="91">
        <f>SUM(F5:F55)</f>
        <v>90155268.350000009</v>
      </c>
      <c r="G56" s="84"/>
      <c r="H56" s="84"/>
      <c r="I56" s="91">
        <f>SUM(I5:I55)</f>
        <v>1750000</v>
      </c>
      <c r="J56" s="91">
        <f>SUM(J5:J55)</f>
        <v>2123909.75</v>
      </c>
    </row>
    <row r="58" spans="1:10" x14ac:dyDescent="0.35">
      <c r="G58" s="24"/>
    </row>
    <row r="59" spans="1:10" ht="21" x14ac:dyDescent="0.5">
      <c r="F59" s="111"/>
    </row>
    <row r="61" spans="1:10" ht="21" x14ac:dyDescent="0.5">
      <c r="F61" s="111"/>
    </row>
    <row r="64" spans="1:10" ht="21" x14ac:dyDescent="0.5">
      <c r="F64" s="111"/>
    </row>
    <row r="67" spans="6:11" ht="21" x14ac:dyDescent="0.5">
      <c r="F67" s="111"/>
      <c r="K67" s="111"/>
    </row>
  </sheetData>
  <mergeCells count="27">
    <mergeCell ref="A1:J1"/>
    <mergeCell ref="I3:I4"/>
    <mergeCell ref="J3:J4"/>
    <mergeCell ref="B3:B4"/>
    <mergeCell ref="G3:G4"/>
    <mergeCell ref="H3:H4"/>
    <mergeCell ref="D3:D4"/>
    <mergeCell ref="B5:B6"/>
    <mergeCell ref="A5:A6"/>
    <mergeCell ref="E3:F3"/>
    <mergeCell ref="A24:A26"/>
    <mergeCell ref="C3:C4"/>
    <mergeCell ref="A3:A4"/>
    <mergeCell ref="B24:B26"/>
    <mergeCell ref="B17:B18"/>
    <mergeCell ref="A22:A23"/>
    <mergeCell ref="A17:A18"/>
    <mergeCell ref="B22:B23"/>
    <mergeCell ref="A19:A20"/>
    <mergeCell ref="B19:B20"/>
    <mergeCell ref="A46:A47"/>
    <mergeCell ref="A56:D56"/>
    <mergeCell ref="B49:B50"/>
    <mergeCell ref="B46:B47"/>
    <mergeCell ref="A51:A52"/>
    <mergeCell ref="B51:B52"/>
    <mergeCell ref="A49:A50"/>
  </mergeCells>
  <pageMargins left="0.11811023622047245" right="0.11811023622047245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Accord UE</vt:lpstr>
      <vt:lpstr>Conventions Pélagiques</vt:lpstr>
      <vt:lpstr>Conventions THON</vt:lpstr>
      <vt:lpstr>'Accord UE'!Zone_d_impression</vt:lpstr>
      <vt:lpstr>'Conventions Pélagiques'!Zone_d_impression</vt:lpstr>
      <vt:lpstr>'Conventions THON'!Zone_d_impression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elhadji</cp:lastModifiedBy>
  <cp:lastPrinted>2020-06-11T11:26:21Z</cp:lastPrinted>
  <dcterms:created xsi:type="dcterms:W3CDTF">2020-05-05T07:30:45Z</dcterms:created>
  <dcterms:modified xsi:type="dcterms:W3CDTF">2022-03-17T12:48:01Z</dcterms:modified>
</cp:coreProperties>
</file>